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435" activeTab="4"/>
  </bookViews>
  <sheets>
    <sheet name="Sažetak" sheetId="1" r:id="rId1"/>
    <sheet name="Po kontima" sheetId="3" r:id="rId2"/>
    <sheet name="Po izvorima" sheetId="4" r:id="rId3"/>
    <sheet name="Funkcionalna" sheetId="5" r:id="rId4"/>
    <sheet name="Prihodi i rashodi" sheetId="2" r:id="rId5"/>
    <sheet name="Izvor" sheetId="6" state="hidden" r:id="rId6"/>
    <sheet name="Sys" sheetId="8" state="hidden" r:id="rId7"/>
    <sheet name="List5" sheetId="7" state="hidden" r:id="rId8"/>
  </sheets>
  <definedNames>
    <definedName name="_FiltarBaze" localSheetId="5" hidden="1">Izvor!$F$5:$P$133</definedName>
    <definedName name="_FiltarBaze" localSheetId="4" hidden="1">'Prihodi i rashodi'!$G$5:$N$185</definedName>
    <definedName name="_xlnm._FilterDatabase" localSheetId="3" hidden="1">Funkcionalna!$A$7:$K$127</definedName>
    <definedName name="_xlnm._FilterDatabase" localSheetId="2" hidden="1">'Po izvorima'!$A$7:$K$131</definedName>
    <definedName name="_xlnm._FilterDatabase" localSheetId="1" hidden="1">'Po kontima'!$A$7:$K$145</definedName>
    <definedName name="_xlnm.Print_Titles" localSheetId="3">Funkcionalna!$1:$7</definedName>
    <definedName name="_xlnm.Print_Titles" localSheetId="5">Izvor!$1:$5</definedName>
    <definedName name="_xlnm.Print_Titles" localSheetId="2">'Po izvorima'!$1:$7</definedName>
    <definedName name="_xlnm.Print_Titles" localSheetId="1">'Po kontima'!$1:$7</definedName>
    <definedName name="_xlnm.Print_Titles" localSheetId="4">'Prihodi i rashodi'!$1:$5</definedName>
    <definedName name="_xlnm.Print_Titles" localSheetId="0">Sažetak!$1:$7</definedName>
    <definedName name="_xlnm.Print_Area" localSheetId="0">Sažetak!$F$175:$R$186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6" i="1" l="1"/>
  <c r="O186" i="1"/>
  <c r="R184" i="1"/>
  <c r="Q184" i="1"/>
  <c r="O184" i="1"/>
  <c r="Q185" i="1"/>
  <c r="N185" i="1"/>
  <c r="N184" i="1" s="1"/>
  <c r="L185" i="1"/>
  <c r="K185" i="1"/>
  <c r="J185" i="1"/>
  <c r="I185" i="1"/>
  <c r="I184" i="1" s="1"/>
  <c r="P184" i="1"/>
  <c r="L184" i="1"/>
  <c r="K184" i="1"/>
  <c r="J184" i="1"/>
  <c r="Q180" i="1"/>
  <c r="O183" i="1"/>
  <c r="Q183" i="1"/>
  <c r="R183" i="1"/>
  <c r="I55" i="3"/>
  <c r="H55" i="3"/>
  <c r="J55" i="3" s="1"/>
  <c r="G55" i="3"/>
  <c r="K55" i="3" s="1"/>
  <c r="A55" i="3"/>
  <c r="C30" i="2"/>
  <c r="C31" i="2"/>
  <c r="C32" i="2"/>
  <c r="C33" i="2"/>
  <c r="C34" i="2"/>
  <c r="C38" i="2"/>
  <c r="C39" i="2"/>
  <c r="C40" i="2"/>
  <c r="C41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2" i="2"/>
  <c r="C66" i="2"/>
  <c r="C67" i="2"/>
  <c r="C71" i="2"/>
  <c r="C72" i="2"/>
  <c r="C73" i="2"/>
  <c r="C74" i="2"/>
  <c r="C75" i="2"/>
  <c r="C76" i="2"/>
  <c r="C77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5" i="2"/>
  <c r="C96" i="2"/>
  <c r="C97" i="2"/>
  <c r="C99" i="2"/>
  <c r="C100" i="2"/>
  <c r="C101" i="2"/>
  <c r="C102" i="2"/>
  <c r="C103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30" i="2"/>
  <c r="C131" i="2"/>
  <c r="C132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4" i="2"/>
  <c r="C165" i="2"/>
  <c r="C166" i="2"/>
  <c r="C167" i="2"/>
  <c r="C168" i="2"/>
  <c r="C169" i="2"/>
  <c r="C170" i="2"/>
  <c r="C171" i="2"/>
  <c r="L23" i="3"/>
  <c r="O21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25" i="2"/>
  <c r="K163" i="2" l="1"/>
  <c r="L163" i="2"/>
  <c r="J163" i="2"/>
  <c r="L135" i="2"/>
  <c r="K135" i="2"/>
  <c r="K134" i="2" s="1"/>
  <c r="J135" i="2"/>
  <c r="L129" i="2"/>
  <c r="K129" i="2"/>
  <c r="J129" i="2"/>
  <c r="L105" i="2"/>
  <c r="K105" i="2"/>
  <c r="J105" i="2"/>
  <c r="J104" i="2" s="1"/>
  <c r="J70" i="2"/>
  <c r="L98" i="2"/>
  <c r="K98" i="2"/>
  <c r="J98" i="2"/>
  <c r="L70" i="2"/>
  <c r="K70" i="2"/>
  <c r="K64" i="2"/>
  <c r="J64" i="2"/>
  <c r="K63" i="2"/>
  <c r="J63" i="2"/>
  <c r="L43" i="2"/>
  <c r="L61" i="2"/>
  <c r="K61" i="2"/>
  <c r="J61" i="2"/>
  <c r="L44" i="2"/>
  <c r="K44" i="2"/>
  <c r="J44" i="2"/>
  <c r="L37" i="2"/>
  <c r="K37" i="2"/>
  <c r="J37" i="2"/>
  <c r="L29" i="2"/>
  <c r="K29" i="2"/>
  <c r="J29" i="2"/>
  <c r="K6" i="2"/>
  <c r="L6" i="2"/>
  <c r="J6" i="2"/>
  <c r="L24" i="2"/>
  <c r="K24" i="2"/>
  <c r="J24" i="2"/>
  <c r="L19" i="2"/>
  <c r="K19" i="2"/>
  <c r="J19" i="2"/>
  <c r="L17" i="2"/>
  <c r="K17" i="2"/>
  <c r="J17" i="2"/>
  <c r="J10" i="2"/>
  <c r="K10" i="2"/>
  <c r="L10" i="2"/>
  <c r="K43" i="2" l="1"/>
  <c r="K42" i="2" s="1"/>
  <c r="L69" i="2"/>
  <c r="L134" i="2"/>
  <c r="J134" i="2"/>
  <c r="J133" i="2" s="1"/>
  <c r="L104" i="2"/>
  <c r="K104" i="2"/>
  <c r="K69" i="2"/>
  <c r="J69" i="2"/>
  <c r="G165" i="2"/>
  <c r="G166" i="2" s="1"/>
  <c r="G167" i="2" s="1"/>
  <c r="G168" i="2" s="1"/>
  <c r="G169" i="2" s="1"/>
  <c r="G170" i="2" s="1"/>
  <c r="G171" i="2" s="1"/>
  <c r="G137" i="2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07" i="2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00" i="2"/>
  <c r="G101" i="2" s="1"/>
  <c r="G102" i="2" s="1"/>
  <c r="G103" i="2" s="1"/>
  <c r="G72" i="2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H65" i="3"/>
  <c r="H64" i="3"/>
  <c r="H63" i="3"/>
  <c r="H62" i="3"/>
  <c r="H61" i="3"/>
  <c r="H60" i="3"/>
  <c r="H59" i="3"/>
  <c r="H58" i="3"/>
  <c r="H57" i="3"/>
  <c r="H56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2" i="2"/>
  <c r="M132" i="2"/>
  <c r="N131" i="2"/>
  <c r="M131" i="2"/>
  <c r="N130" i="2"/>
  <c r="M130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3" i="2"/>
  <c r="M103" i="2"/>
  <c r="N102" i="2"/>
  <c r="M102" i="2"/>
  <c r="N101" i="2"/>
  <c r="M101" i="2"/>
  <c r="N100" i="2"/>
  <c r="M100" i="2"/>
  <c r="N99" i="2"/>
  <c r="M99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67" i="2"/>
  <c r="M67" i="2"/>
  <c r="N66" i="2"/>
  <c r="M66" i="2"/>
  <c r="N62" i="2"/>
  <c r="M62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1" i="2"/>
  <c r="M41" i="2"/>
  <c r="N40" i="2"/>
  <c r="M40" i="2"/>
  <c r="N39" i="2"/>
  <c r="M39" i="2"/>
  <c r="N38" i="2"/>
  <c r="M38" i="2"/>
  <c r="N34" i="2"/>
  <c r="M34" i="2"/>
  <c r="N33" i="2"/>
  <c r="M33" i="2"/>
  <c r="N32" i="2"/>
  <c r="M32" i="2"/>
  <c r="N31" i="2"/>
  <c r="M31" i="2"/>
  <c r="N30" i="2"/>
  <c r="M30" i="2"/>
  <c r="N25" i="2"/>
  <c r="M25" i="2"/>
  <c r="N23" i="2"/>
  <c r="M23" i="2"/>
  <c r="N22" i="2"/>
  <c r="M22" i="2"/>
  <c r="N21" i="2"/>
  <c r="M21" i="2"/>
  <c r="N20" i="2"/>
  <c r="M20" i="2"/>
  <c r="N18" i="2"/>
  <c r="M18" i="2"/>
  <c r="N16" i="2"/>
  <c r="M16" i="2"/>
  <c r="N15" i="2"/>
  <c r="M15" i="2"/>
  <c r="N14" i="2"/>
  <c r="M14" i="2"/>
  <c r="N13" i="2"/>
  <c r="M13" i="2"/>
  <c r="N12" i="2"/>
  <c r="M12" i="2"/>
  <c r="N11" i="2"/>
  <c r="M11" i="2"/>
  <c r="N9" i="2"/>
  <c r="M9" i="2"/>
  <c r="F121" i="2"/>
  <c r="F119" i="2"/>
  <c r="F115" i="2"/>
  <c r="F111" i="2"/>
  <c r="E110" i="2"/>
  <c r="F109" i="2"/>
  <c r="F108" i="2"/>
  <c r="F107" i="2"/>
  <c r="E106" i="2"/>
  <c r="F128" i="2"/>
  <c r="E127" i="2"/>
  <c r="F126" i="2"/>
  <c r="F125" i="2"/>
  <c r="F124" i="2"/>
  <c r="E123" i="2"/>
  <c r="E122" i="2"/>
  <c r="F120" i="2"/>
  <c r="F118" i="2"/>
  <c r="E117" i="2"/>
  <c r="F116" i="2"/>
  <c r="E116" i="2"/>
  <c r="E114" i="2"/>
  <c r="F113" i="2"/>
  <c r="F112" i="2"/>
  <c r="E112" i="2"/>
  <c r="E96" i="2"/>
  <c r="I31" i="3"/>
  <c r="G31" i="3"/>
  <c r="K31" i="3" s="1"/>
  <c r="A31" i="3"/>
  <c r="F97" i="2"/>
  <c r="E95" i="2"/>
  <c r="F93" i="2"/>
  <c r="E92" i="2"/>
  <c r="F91" i="2"/>
  <c r="E90" i="2"/>
  <c r="F89" i="2"/>
  <c r="F88" i="2"/>
  <c r="F87" i="2"/>
  <c r="E86" i="2"/>
  <c r="F85" i="2"/>
  <c r="F84" i="2"/>
  <c r="F83" i="2"/>
  <c r="E82" i="2"/>
  <c r="F81" i="2"/>
  <c r="F80" i="2"/>
  <c r="F79" i="2"/>
  <c r="E77" i="2"/>
  <c r="E76" i="2"/>
  <c r="F75" i="2"/>
  <c r="F74" i="2"/>
  <c r="E73" i="2"/>
  <c r="F72" i="2"/>
  <c r="F71" i="2"/>
  <c r="N44" i="2"/>
  <c r="M44" i="2"/>
  <c r="F59" i="2"/>
  <c r="F53" i="2"/>
  <c r="F46" i="2"/>
  <c r="I18" i="4"/>
  <c r="H18" i="4"/>
  <c r="I17" i="4"/>
  <c r="H17" i="4"/>
  <c r="I16" i="4"/>
  <c r="H16" i="4"/>
  <c r="I15" i="4"/>
  <c r="H15" i="4"/>
  <c r="I13" i="4"/>
  <c r="H13" i="4"/>
  <c r="I12" i="4"/>
  <c r="H12" i="4"/>
  <c r="I11" i="4"/>
  <c r="H11" i="4"/>
  <c r="I10" i="4"/>
  <c r="H10" i="4"/>
  <c r="I9" i="4"/>
  <c r="H9" i="4"/>
  <c r="G18" i="4"/>
  <c r="G17" i="4"/>
  <c r="G16" i="4"/>
  <c r="G15" i="4"/>
  <c r="G13" i="4"/>
  <c r="G12" i="4"/>
  <c r="G11" i="4"/>
  <c r="G10" i="4"/>
  <c r="G9" i="4"/>
  <c r="A12" i="4"/>
  <c r="N61" i="2"/>
  <c r="I65" i="3"/>
  <c r="G65" i="3"/>
  <c r="I64" i="3"/>
  <c r="G64" i="3"/>
  <c r="I63" i="3"/>
  <c r="G63" i="3"/>
  <c r="I62" i="3"/>
  <c r="G62" i="3"/>
  <c r="I61" i="3"/>
  <c r="G61" i="3"/>
  <c r="I60" i="3"/>
  <c r="G60" i="3"/>
  <c r="I59" i="3"/>
  <c r="G59" i="3"/>
  <c r="I58" i="3"/>
  <c r="G58" i="3"/>
  <c r="I57" i="3"/>
  <c r="G57" i="3"/>
  <c r="I56" i="3"/>
  <c r="G56" i="3"/>
  <c r="I54" i="3"/>
  <c r="G54" i="3"/>
  <c r="I53" i="3"/>
  <c r="G53" i="3"/>
  <c r="I52" i="3"/>
  <c r="G52" i="3"/>
  <c r="I51" i="3"/>
  <c r="G51" i="3"/>
  <c r="I50" i="3"/>
  <c r="G50" i="3"/>
  <c r="I49" i="3"/>
  <c r="G49" i="3"/>
  <c r="I48" i="3"/>
  <c r="G48" i="3"/>
  <c r="I47" i="3"/>
  <c r="G47" i="3"/>
  <c r="I46" i="3"/>
  <c r="G46" i="3"/>
  <c r="I45" i="3"/>
  <c r="G45" i="3"/>
  <c r="I44" i="3"/>
  <c r="G44" i="3"/>
  <c r="I43" i="3"/>
  <c r="G43" i="3"/>
  <c r="I42" i="3"/>
  <c r="G42" i="3"/>
  <c r="I41" i="3"/>
  <c r="G41" i="3"/>
  <c r="I40" i="3"/>
  <c r="G40" i="3"/>
  <c r="I39" i="3"/>
  <c r="G39" i="3"/>
  <c r="I38" i="3"/>
  <c r="G38" i="3"/>
  <c r="I37" i="3"/>
  <c r="G37" i="3"/>
  <c r="I36" i="3"/>
  <c r="G36" i="3"/>
  <c r="I35" i="3"/>
  <c r="G35" i="3"/>
  <c r="I34" i="3"/>
  <c r="G34" i="3"/>
  <c r="I33" i="3"/>
  <c r="G33" i="3"/>
  <c r="I32" i="3"/>
  <c r="G32" i="3"/>
  <c r="I30" i="3"/>
  <c r="G30" i="3"/>
  <c r="I29" i="3"/>
  <c r="G29" i="3"/>
  <c r="I28" i="3"/>
  <c r="G28" i="3"/>
  <c r="I27" i="3"/>
  <c r="G27" i="3"/>
  <c r="I26" i="3"/>
  <c r="G26" i="3"/>
  <c r="I25" i="3"/>
  <c r="G25" i="3"/>
  <c r="I24" i="3"/>
  <c r="G24" i="3"/>
  <c r="I23" i="3"/>
  <c r="H23" i="3"/>
  <c r="G23" i="3"/>
  <c r="I21" i="3"/>
  <c r="H21" i="3"/>
  <c r="G21" i="3"/>
  <c r="I20" i="3"/>
  <c r="H20" i="3"/>
  <c r="G20" i="3"/>
  <c r="I19" i="3"/>
  <c r="H19" i="3"/>
  <c r="G19" i="3"/>
  <c r="I18" i="3"/>
  <c r="H18" i="3"/>
  <c r="G18" i="3"/>
  <c r="I17" i="3"/>
  <c r="H17" i="3"/>
  <c r="G17" i="3"/>
  <c r="I16" i="3"/>
  <c r="H16" i="3"/>
  <c r="G16" i="3"/>
  <c r="I15" i="3"/>
  <c r="H15" i="3"/>
  <c r="G15" i="3"/>
  <c r="I14" i="3"/>
  <c r="H14" i="3"/>
  <c r="G14" i="3"/>
  <c r="I13" i="3"/>
  <c r="H13" i="3"/>
  <c r="G13" i="3"/>
  <c r="I12" i="3"/>
  <c r="H12" i="3"/>
  <c r="G12" i="3"/>
  <c r="I11" i="3"/>
  <c r="H11" i="3"/>
  <c r="G11" i="3"/>
  <c r="I10" i="3"/>
  <c r="H10" i="3"/>
  <c r="G10" i="3"/>
  <c r="I9" i="3"/>
  <c r="H9" i="3"/>
  <c r="G9" i="3"/>
  <c r="N24" i="2"/>
  <c r="M24" i="2"/>
  <c r="A13" i="3"/>
  <c r="J13" i="3" l="1"/>
  <c r="J31" i="3"/>
  <c r="I22" i="3"/>
  <c r="K13" i="3"/>
  <c r="H22" i="3"/>
  <c r="G22" i="3"/>
  <c r="F96" i="2"/>
  <c r="E121" i="2"/>
  <c r="F122" i="2"/>
  <c r="F106" i="2"/>
  <c r="E109" i="2"/>
  <c r="E119" i="2"/>
  <c r="E115" i="2"/>
  <c r="F127" i="2"/>
  <c r="F123" i="2"/>
  <c r="E126" i="2"/>
  <c r="F110" i="2"/>
  <c r="F90" i="2"/>
  <c r="E93" i="2"/>
  <c r="F117" i="2"/>
  <c r="E108" i="2"/>
  <c r="E107" i="2"/>
  <c r="E111" i="2"/>
  <c r="E120" i="2"/>
  <c r="E125" i="2"/>
  <c r="E113" i="2"/>
  <c r="F114" i="2"/>
  <c r="E118" i="2"/>
  <c r="E124" i="2"/>
  <c r="E128" i="2"/>
  <c r="E72" i="2"/>
  <c r="F86" i="2"/>
  <c r="E89" i="2"/>
  <c r="F76" i="2"/>
  <c r="F82" i="2"/>
  <c r="E85" i="2"/>
  <c r="F77" i="2"/>
  <c r="E81" i="2"/>
  <c r="F95" i="2"/>
  <c r="F73" i="2"/>
  <c r="E75" i="2"/>
  <c r="E84" i="2"/>
  <c r="E71" i="2"/>
  <c r="E80" i="2"/>
  <c r="E88" i="2"/>
  <c r="E74" i="2"/>
  <c r="E79" i="2"/>
  <c r="E83" i="2"/>
  <c r="E87" i="2"/>
  <c r="E91" i="2"/>
  <c r="F92" i="2"/>
  <c r="E97" i="2"/>
  <c r="J12" i="4"/>
  <c r="K12" i="4"/>
  <c r="E59" i="2"/>
  <c r="E53" i="2"/>
  <c r="E46" i="2"/>
  <c r="D2" i="5"/>
  <c r="D1" i="5"/>
  <c r="D2" i="4"/>
  <c r="D1" i="4"/>
  <c r="F2" i="1"/>
  <c r="F1" i="1"/>
  <c r="E2" i="3"/>
  <c r="E1" i="3"/>
  <c r="J23" i="3" l="1"/>
  <c r="K23" i="3"/>
  <c r="D58" i="7"/>
  <c r="D57" i="7"/>
  <c r="D56" i="7"/>
  <c r="D55" i="7"/>
  <c r="D54" i="7"/>
  <c r="D53" i="7"/>
  <c r="D52" i="7"/>
  <c r="D51" i="7"/>
  <c r="D50" i="7"/>
  <c r="D49" i="7"/>
  <c r="D48" i="7"/>
  <c r="D47" i="7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K64" i="3" l="1"/>
  <c r="A63" i="3"/>
  <c r="A62" i="3"/>
  <c r="A60" i="3"/>
  <c r="A58" i="3"/>
  <c r="A50" i="3"/>
  <c r="A49" i="3"/>
  <c r="A46" i="3"/>
  <c r="A45" i="3"/>
  <c r="A43" i="3"/>
  <c r="A41" i="3"/>
  <c r="A34" i="3"/>
  <c r="A33" i="3"/>
  <c r="A29" i="3"/>
  <c r="A28" i="3"/>
  <c r="A26" i="3"/>
  <c r="A24" i="3"/>
  <c r="A53" i="3"/>
  <c r="A37" i="3"/>
  <c r="D45" i="7"/>
  <c r="D44" i="7"/>
  <c r="D43" i="7"/>
  <c r="D42" i="7"/>
  <c r="D41" i="7"/>
  <c r="D40" i="7"/>
  <c r="D39" i="7"/>
  <c r="D38" i="7"/>
  <c r="D37" i="7"/>
  <c r="D36" i="7"/>
  <c r="D35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34" i="7"/>
  <c r="D33" i="7"/>
  <c r="R133" i="6"/>
  <c r="Q133" i="6"/>
  <c r="P133" i="6"/>
  <c r="O133" i="6"/>
  <c r="C133" i="6"/>
  <c r="R132" i="6"/>
  <c r="Q132" i="6"/>
  <c r="P132" i="6"/>
  <c r="O132" i="6"/>
  <c r="C132" i="6"/>
  <c r="D132" i="6" s="1"/>
  <c r="R131" i="6"/>
  <c r="Q131" i="6"/>
  <c r="P131" i="6"/>
  <c r="O131" i="6"/>
  <c r="C131" i="6"/>
  <c r="D131" i="6" s="1"/>
  <c r="R130" i="6"/>
  <c r="Q130" i="6"/>
  <c r="P130" i="6"/>
  <c r="O130" i="6"/>
  <c r="C130" i="6"/>
  <c r="E130" i="6" s="1"/>
  <c r="R129" i="6"/>
  <c r="Q129" i="6"/>
  <c r="P129" i="6"/>
  <c r="O129" i="6"/>
  <c r="C129" i="6"/>
  <c r="R128" i="6"/>
  <c r="Q128" i="6"/>
  <c r="P128" i="6"/>
  <c r="O128" i="6"/>
  <c r="C128" i="6"/>
  <c r="E128" i="6" s="1"/>
  <c r="R127" i="6"/>
  <c r="Q127" i="6"/>
  <c r="P127" i="6"/>
  <c r="O127" i="6"/>
  <c r="C127" i="6"/>
  <c r="D127" i="6" s="1"/>
  <c r="R126" i="6"/>
  <c r="Q126" i="6"/>
  <c r="P126" i="6"/>
  <c r="O126" i="6"/>
  <c r="C126" i="6"/>
  <c r="E126" i="6" s="1"/>
  <c r="R125" i="6"/>
  <c r="Q125" i="6"/>
  <c r="P125" i="6"/>
  <c r="O125" i="6"/>
  <c r="C125" i="6"/>
  <c r="E125" i="6" s="1"/>
  <c r="R124" i="6"/>
  <c r="Q124" i="6"/>
  <c r="P124" i="6"/>
  <c r="O124" i="6"/>
  <c r="C124" i="6"/>
  <c r="D124" i="6" s="1"/>
  <c r="R123" i="6"/>
  <c r="Q123" i="6"/>
  <c r="P123" i="6"/>
  <c r="O123" i="6"/>
  <c r="C123" i="6"/>
  <c r="E123" i="6" s="1"/>
  <c r="R122" i="6"/>
  <c r="Q122" i="6"/>
  <c r="P122" i="6"/>
  <c r="O122" i="6"/>
  <c r="C122" i="6"/>
  <c r="R121" i="6"/>
  <c r="Q121" i="6"/>
  <c r="P121" i="6"/>
  <c r="O121" i="6"/>
  <c r="C121" i="6"/>
  <c r="E121" i="6" s="1"/>
  <c r="R120" i="6"/>
  <c r="Q120" i="6"/>
  <c r="P120" i="6"/>
  <c r="O120" i="6"/>
  <c r="C120" i="6"/>
  <c r="D120" i="6" s="1"/>
  <c r="R119" i="6"/>
  <c r="Q119" i="6"/>
  <c r="P119" i="6"/>
  <c r="O119" i="6"/>
  <c r="C119" i="6"/>
  <c r="E119" i="6" s="1"/>
  <c r="R118" i="6"/>
  <c r="Q118" i="6"/>
  <c r="P118" i="6"/>
  <c r="O118" i="6"/>
  <c r="C118" i="6"/>
  <c r="R117" i="6"/>
  <c r="Q117" i="6"/>
  <c r="P117" i="6"/>
  <c r="O117" i="6"/>
  <c r="C117" i="6"/>
  <c r="E117" i="6" s="1"/>
  <c r="R116" i="6"/>
  <c r="Q116" i="6"/>
  <c r="P116" i="6"/>
  <c r="O116" i="6"/>
  <c r="C116" i="6"/>
  <c r="D116" i="6" s="1"/>
  <c r="R115" i="6"/>
  <c r="Q115" i="6"/>
  <c r="P115" i="6"/>
  <c r="O115" i="6"/>
  <c r="C115" i="6"/>
  <c r="E115" i="6" s="1"/>
  <c r="R114" i="6"/>
  <c r="Q114" i="6"/>
  <c r="P114" i="6"/>
  <c r="O114" i="6"/>
  <c r="C114" i="6"/>
  <c r="R113" i="6"/>
  <c r="Q113" i="6"/>
  <c r="P113" i="6"/>
  <c r="O113" i="6"/>
  <c r="C113" i="6"/>
  <c r="D113" i="6" s="1"/>
  <c r="R112" i="6"/>
  <c r="Q112" i="6"/>
  <c r="P112" i="6"/>
  <c r="O112" i="6"/>
  <c r="C112" i="6"/>
  <c r="D112" i="6" s="1"/>
  <c r="R111" i="6"/>
  <c r="Q111" i="6"/>
  <c r="P111" i="6"/>
  <c r="O111" i="6"/>
  <c r="C111" i="6"/>
  <c r="E111" i="6" s="1"/>
  <c r="R110" i="6"/>
  <c r="Q110" i="6"/>
  <c r="P110" i="6"/>
  <c r="O110" i="6"/>
  <c r="C110" i="6"/>
  <c r="R109" i="6"/>
  <c r="Q109" i="6"/>
  <c r="P109" i="6"/>
  <c r="O109" i="6"/>
  <c r="C109" i="6"/>
  <c r="E109" i="6" s="1"/>
  <c r="R108" i="6"/>
  <c r="Q108" i="6"/>
  <c r="P108" i="6"/>
  <c r="O108" i="6"/>
  <c r="C108" i="6"/>
  <c r="D108" i="6" s="1"/>
  <c r="R107" i="6"/>
  <c r="Q107" i="6"/>
  <c r="P107" i="6"/>
  <c r="O107" i="6"/>
  <c r="C107" i="6"/>
  <c r="E107" i="6" s="1"/>
  <c r="R106" i="6"/>
  <c r="Q106" i="6"/>
  <c r="P106" i="6"/>
  <c r="O106" i="6"/>
  <c r="C106" i="6"/>
  <c r="R105" i="6"/>
  <c r="Q105" i="6"/>
  <c r="P105" i="6"/>
  <c r="O105" i="6"/>
  <c r="C105" i="6"/>
  <c r="E105" i="6" s="1"/>
  <c r="R104" i="6"/>
  <c r="Q104" i="6"/>
  <c r="P104" i="6"/>
  <c r="O104" i="6"/>
  <c r="C104" i="6"/>
  <c r="D104" i="6" s="1"/>
  <c r="R103" i="6"/>
  <c r="Q103" i="6"/>
  <c r="P103" i="6"/>
  <c r="O103" i="6"/>
  <c r="C103" i="6"/>
  <c r="E103" i="6" s="1"/>
  <c r="R102" i="6"/>
  <c r="Q102" i="6"/>
  <c r="P102" i="6"/>
  <c r="O102" i="6"/>
  <c r="C102" i="6"/>
  <c r="R101" i="6"/>
  <c r="Q101" i="6"/>
  <c r="P101" i="6"/>
  <c r="O101" i="6"/>
  <c r="C101" i="6"/>
  <c r="E101" i="6" s="1"/>
  <c r="R100" i="6"/>
  <c r="Q100" i="6"/>
  <c r="P100" i="6"/>
  <c r="O100" i="6"/>
  <c r="C100" i="6"/>
  <c r="D100" i="6" s="1"/>
  <c r="R99" i="6"/>
  <c r="Q99" i="6"/>
  <c r="P99" i="6"/>
  <c r="O99" i="6"/>
  <c r="C99" i="6"/>
  <c r="E99" i="6" s="1"/>
  <c r="P98" i="6"/>
  <c r="O98" i="6"/>
  <c r="C98" i="6"/>
  <c r="D98" i="6" s="1"/>
  <c r="P97" i="6"/>
  <c r="O97" i="6"/>
  <c r="C97" i="6"/>
  <c r="E97" i="6" s="1"/>
  <c r="P96" i="6"/>
  <c r="O96" i="6"/>
  <c r="C96" i="6"/>
  <c r="P95" i="6"/>
  <c r="O95" i="6"/>
  <c r="C95" i="6"/>
  <c r="D95" i="6" s="1"/>
  <c r="R94" i="6"/>
  <c r="Q94" i="6"/>
  <c r="P94" i="6"/>
  <c r="O94" i="6"/>
  <c r="C94" i="6"/>
  <c r="D94" i="6" s="1"/>
  <c r="R93" i="6"/>
  <c r="Q93" i="6"/>
  <c r="P93" i="6"/>
  <c r="O93" i="6"/>
  <c r="C93" i="6"/>
  <c r="E93" i="6" s="1"/>
  <c r="R92" i="6"/>
  <c r="Q92" i="6"/>
  <c r="P92" i="6"/>
  <c r="O92" i="6"/>
  <c r="C92" i="6"/>
  <c r="D92" i="6" s="1"/>
  <c r="R91" i="6"/>
  <c r="Q91" i="6"/>
  <c r="P91" i="6"/>
  <c r="O91" i="6"/>
  <c r="C91" i="6"/>
  <c r="E91" i="6" s="1"/>
  <c r="R90" i="6"/>
  <c r="Q90" i="6"/>
  <c r="P90" i="6"/>
  <c r="O90" i="6"/>
  <c r="C90" i="6"/>
  <c r="R89" i="6"/>
  <c r="Q89" i="6"/>
  <c r="P89" i="6"/>
  <c r="O89" i="6"/>
  <c r="C89" i="6"/>
  <c r="E89" i="6" s="1"/>
  <c r="R88" i="6"/>
  <c r="Q88" i="6"/>
  <c r="P88" i="6"/>
  <c r="O88" i="6"/>
  <c r="C88" i="6"/>
  <c r="D88" i="6" s="1"/>
  <c r="R87" i="6"/>
  <c r="Q87" i="6"/>
  <c r="P87" i="6"/>
  <c r="O87" i="6"/>
  <c r="C87" i="6"/>
  <c r="E87" i="6" s="1"/>
  <c r="R86" i="6"/>
  <c r="Q86" i="6"/>
  <c r="P86" i="6"/>
  <c r="O86" i="6"/>
  <c r="C86" i="6"/>
  <c r="R85" i="6"/>
  <c r="Q85" i="6"/>
  <c r="P85" i="6"/>
  <c r="O85" i="6"/>
  <c r="C85" i="6"/>
  <c r="D85" i="6" s="1"/>
  <c r="R84" i="6"/>
  <c r="Q84" i="6"/>
  <c r="P84" i="6"/>
  <c r="O84" i="6"/>
  <c r="C84" i="6"/>
  <c r="D84" i="6" s="1"/>
  <c r="R83" i="6"/>
  <c r="Q83" i="6"/>
  <c r="P83" i="6"/>
  <c r="O83" i="6"/>
  <c r="C83" i="6"/>
  <c r="E83" i="6" s="1"/>
  <c r="R82" i="6"/>
  <c r="Q82" i="6"/>
  <c r="P82" i="6"/>
  <c r="O82" i="6"/>
  <c r="C82" i="6"/>
  <c r="R81" i="6"/>
  <c r="Q81" i="6"/>
  <c r="P81" i="6"/>
  <c r="O81" i="6"/>
  <c r="C81" i="6"/>
  <c r="D81" i="6" s="1"/>
  <c r="R80" i="6"/>
  <c r="Q80" i="6"/>
  <c r="P80" i="6"/>
  <c r="O80" i="6"/>
  <c r="C80" i="6"/>
  <c r="D80" i="6" s="1"/>
  <c r="R79" i="6"/>
  <c r="Q79" i="6"/>
  <c r="P79" i="6"/>
  <c r="O79" i="6"/>
  <c r="C79" i="6"/>
  <c r="E79" i="6" s="1"/>
  <c r="R78" i="6"/>
  <c r="Q78" i="6"/>
  <c r="P78" i="6"/>
  <c r="O78" i="6"/>
  <c r="C78" i="6"/>
  <c r="R77" i="6"/>
  <c r="Q77" i="6"/>
  <c r="P77" i="6"/>
  <c r="O77" i="6"/>
  <c r="C77" i="6"/>
  <c r="E77" i="6" s="1"/>
  <c r="R76" i="6"/>
  <c r="Q76" i="6"/>
  <c r="P76" i="6"/>
  <c r="O76" i="6"/>
  <c r="C76" i="6"/>
  <c r="D76" i="6" s="1"/>
  <c r="R75" i="6"/>
  <c r="Q75" i="6"/>
  <c r="P75" i="6"/>
  <c r="O75" i="6"/>
  <c r="C75" i="6"/>
  <c r="E75" i="6" s="1"/>
  <c r="R74" i="6"/>
  <c r="Q74" i="6"/>
  <c r="P74" i="6"/>
  <c r="O74" i="6"/>
  <c r="C74" i="6"/>
  <c r="R73" i="6"/>
  <c r="Q73" i="6"/>
  <c r="P73" i="6"/>
  <c r="O73" i="6"/>
  <c r="C73" i="6"/>
  <c r="E73" i="6" s="1"/>
  <c r="R72" i="6"/>
  <c r="Q72" i="6"/>
  <c r="P72" i="6"/>
  <c r="O72" i="6"/>
  <c r="C72" i="6"/>
  <c r="D72" i="6" s="1"/>
  <c r="R71" i="6"/>
  <c r="Q71" i="6"/>
  <c r="P71" i="6"/>
  <c r="O71" i="6"/>
  <c r="C71" i="6"/>
  <c r="E71" i="6" s="1"/>
  <c r="R70" i="6"/>
  <c r="Q70" i="6"/>
  <c r="P70" i="6"/>
  <c r="O70" i="6"/>
  <c r="C70" i="6"/>
  <c r="R69" i="6"/>
  <c r="Q69" i="6"/>
  <c r="P69" i="6"/>
  <c r="O69" i="6"/>
  <c r="C69" i="6"/>
  <c r="D69" i="6" s="1"/>
  <c r="R68" i="6"/>
  <c r="Q68" i="6"/>
  <c r="P68" i="6"/>
  <c r="O68" i="6"/>
  <c r="C68" i="6"/>
  <c r="R67" i="6"/>
  <c r="Q67" i="6"/>
  <c r="P67" i="6"/>
  <c r="O67" i="6"/>
  <c r="C67" i="6"/>
  <c r="E67" i="6" s="1"/>
  <c r="R66" i="6"/>
  <c r="Q66" i="6"/>
  <c r="P66" i="6"/>
  <c r="O66" i="6"/>
  <c r="C66" i="6"/>
  <c r="D66" i="6" s="1"/>
  <c r="R65" i="6"/>
  <c r="Q65" i="6"/>
  <c r="P65" i="6"/>
  <c r="O65" i="6"/>
  <c r="C65" i="6"/>
  <c r="E65" i="6" s="1"/>
  <c r="R64" i="6"/>
  <c r="Q64" i="6"/>
  <c r="P64" i="6"/>
  <c r="O64" i="6"/>
  <c r="C64" i="6"/>
  <c r="R63" i="6"/>
  <c r="Q63" i="6"/>
  <c r="P63" i="6"/>
  <c r="O63" i="6"/>
  <c r="C63" i="6"/>
  <c r="D63" i="6" s="1"/>
  <c r="R62" i="6"/>
  <c r="Q62" i="6"/>
  <c r="P62" i="6"/>
  <c r="O62" i="6"/>
  <c r="C62" i="6"/>
  <c r="D62" i="6" s="1"/>
  <c r="R61" i="6"/>
  <c r="Q61" i="6"/>
  <c r="P61" i="6"/>
  <c r="O61" i="6"/>
  <c r="C61" i="6"/>
  <c r="E61" i="6" s="1"/>
  <c r="R60" i="6"/>
  <c r="Q60" i="6"/>
  <c r="P60" i="6"/>
  <c r="O60" i="6"/>
  <c r="C60" i="6"/>
  <c r="R59" i="6"/>
  <c r="Q59" i="6"/>
  <c r="P59" i="6"/>
  <c r="O59" i="6"/>
  <c r="C59" i="6"/>
  <c r="D59" i="6" s="1"/>
  <c r="R58" i="6"/>
  <c r="Q58" i="6"/>
  <c r="P58" i="6"/>
  <c r="O58" i="6"/>
  <c r="C58" i="6"/>
  <c r="D58" i="6" s="1"/>
  <c r="R57" i="6"/>
  <c r="Q57" i="6"/>
  <c r="P57" i="6"/>
  <c r="O57" i="6"/>
  <c r="C57" i="6"/>
  <c r="E57" i="6" s="1"/>
  <c r="R56" i="6"/>
  <c r="Q56" i="6"/>
  <c r="P56" i="6"/>
  <c r="O56" i="6"/>
  <c r="C56" i="6"/>
  <c r="R55" i="6"/>
  <c r="Q55" i="6"/>
  <c r="P55" i="6"/>
  <c r="O55" i="6"/>
  <c r="C55" i="6"/>
  <c r="E55" i="6" s="1"/>
  <c r="R54" i="6"/>
  <c r="Q54" i="6"/>
  <c r="P54" i="6"/>
  <c r="O54" i="6"/>
  <c r="C54" i="6"/>
  <c r="D54" i="6" s="1"/>
  <c r="R53" i="6"/>
  <c r="Q53" i="6"/>
  <c r="P53" i="6"/>
  <c r="O53" i="6"/>
  <c r="C53" i="6"/>
  <c r="E53" i="6" s="1"/>
  <c r="R52" i="6"/>
  <c r="Q52" i="6"/>
  <c r="P52" i="6"/>
  <c r="O52" i="6"/>
  <c r="C52" i="6"/>
  <c r="R51" i="6"/>
  <c r="Q51" i="6"/>
  <c r="P51" i="6"/>
  <c r="O51" i="6"/>
  <c r="C51" i="6"/>
  <c r="E51" i="6" s="1"/>
  <c r="R50" i="6"/>
  <c r="Q50" i="6"/>
  <c r="P50" i="6"/>
  <c r="O50" i="6"/>
  <c r="C50" i="6"/>
  <c r="D50" i="6" s="1"/>
  <c r="R49" i="6"/>
  <c r="Q49" i="6"/>
  <c r="P49" i="6"/>
  <c r="O49" i="6"/>
  <c r="R48" i="6"/>
  <c r="Q48" i="6"/>
  <c r="P48" i="6"/>
  <c r="O48" i="6"/>
  <c r="C48" i="6"/>
  <c r="E48" i="6" s="1"/>
  <c r="R47" i="6"/>
  <c r="Q47" i="6"/>
  <c r="P47" i="6"/>
  <c r="O47" i="6"/>
  <c r="C47" i="6"/>
  <c r="D47" i="6" s="1"/>
  <c r="R46" i="6"/>
  <c r="Q46" i="6"/>
  <c r="P46" i="6"/>
  <c r="O46" i="6"/>
  <c r="C46" i="6"/>
  <c r="D46" i="6" s="1"/>
  <c r="Q45" i="6"/>
  <c r="P45" i="6"/>
  <c r="O45" i="6"/>
  <c r="C45" i="6"/>
  <c r="E45" i="6" s="1"/>
  <c r="Q44" i="6"/>
  <c r="P44" i="6"/>
  <c r="O44" i="6"/>
  <c r="C44" i="6"/>
  <c r="E44" i="6" s="1"/>
  <c r="P43" i="6"/>
  <c r="O43" i="6"/>
  <c r="C43" i="6"/>
  <c r="D43" i="6" s="1"/>
  <c r="Q42" i="6"/>
  <c r="P42" i="6"/>
  <c r="O42" i="6"/>
  <c r="C42" i="6"/>
  <c r="D42" i="6" s="1"/>
  <c r="P41" i="6"/>
  <c r="O41" i="6"/>
  <c r="C41" i="6"/>
  <c r="E41" i="6" s="1"/>
  <c r="P40" i="6"/>
  <c r="O40" i="6"/>
  <c r="C40" i="6"/>
  <c r="D40" i="6" s="1"/>
  <c r="Q39" i="6"/>
  <c r="P39" i="6"/>
  <c r="C39" i="6"/>
  <c r="E39" i="6" s="1"/>
  <c r="P38" i="6"/>
  <c r="C38" i="6"/>
  <c r="E38" i="6" s="1"/>
  <c r="P37" i="6"/>
  <c r="C37" i="6"/>
  <c r="E37" i="6" s="1"/>
  <c r="P36" i="6"/>
  <c r="C36" i="6"/>
  <c r="E36" i="6" s="1"/>
  <c r="P35" i="6"/>
  <c r="C35" i="6"/>
  <c r="E35" i="6" s="1"/>
  <c r="Q34" i="6"/>
  <c r="P34" i="6"/>
  <c r="C34" i="6"/>
  <c r="D34" i="6" s="1"/>
  <c r="Q33" i="6"/>
  <c r="P33" i="6"/>
  <c r="C33" i="6"/>
  <c r="E33" i="6" s="1"/>
  <c r="Q32" i="6"/>
  <c r="P32" i="6"/>
  <c r="C32" i="6"/>
  <c r="D32" i="6" s="1"/>
  <c r="Q31" i="6"/>
  <c r="P31" i="6"/>
  <c r="C31" i="6"/>
  <c r="E31" i="6" s="1"/>
  <c r="Q30" i="6"/>
  <c r="P30" i="6"/>
  <c r="C30" i="6"/>
  <c r="D30" i="6" s="1"/>
  <c r="P29" i="6"/>
  <c r="C29" i="6"/>
  <c r="D29" i="6" s="1"/>
  <c r="Q28" i="6"/>
  <c r="P28" i="6"/>
  <c r="C28" i="6"/>
  <c r="E28" i="6" s="1"/>
  <c r="Q27" i="6"/>
  <c r="P27" i="6"/>
  <c r="O27" i="6"/>
  <c r="C27" i="6"/>
  <c r="E27" i="6" s="1"/>
  <c r="Q26" i="6"/>
  <c r="P26" i="6"/>
  <c r="O26" i="6"/>
  <c r="C26" i="6"/>
  <c r="D26" i="6" s="1"/>
  <c r="Q25" i="6"/>
  <c r="P25" i="6"/>
  <c r="O25" i="6"/>
  <c r="C25" i="6"/>
  <c r="E25" i="6" s="1"/>
  <c r="Q24" i="6"/>
  <c r="P24" i="6"/>
  <c r="O24" i="6"/>
  <c r="C24" i="6"/>
  <c r="D24" i="6" s="1"/>
  <c r="Q23" i="6"/>
  <c r="P23" i="6"/>
  <c r="O23" i="6"/>
  <c r="C23" i="6"/>
  <c r="D23" i="6" s="1"/>
  <c r="Q22" i="6"/>
  <c r="P22" i="6"/>
  <c r="O22" i="6"/>
  <c r="C22" i="6"/>
  <c r="E22" i="6" s="1"/>
  <c r="Q21" i="6"/>
  <c r="P21" i="6"/>
  <c r="O21" i="6"/>
  <c r="C21" i="6"/>
  <c r="D21" i="6" s="1"/>
  <c r="Q20" i="6"/>
  <c r="P20" i="6"/>
  <c r="O20" i="6"/>
  <c r="C20" i="6"/>
  <c r="E20" i="6" s="1"/>
  <c r="Q19" i="6"/>
  <c r="P19" i="6"/>
  <c r="O19" i="6"/>
  <c r="C19" i="6"/>
  <c r="E19" i="6" s="1"/>
  <c r="Q18" i="6"/>
  <c r="P18" i="6"/>
  <c r="O18" i="6"/>
  <c r="Q17" i="6"/>
  <c r="P17" i="6"/>
  <c r="O17" i="6"/>
  <c r="Q16" i="6"/>
  <c r="P16" i="6"/>
  <c r="O16" i="6"/>
  <c r="P15" i="6"/>
  <c r="O15" i="6"/>
  <c r="Q14" i="6"/>
  <c r="P14" i="6"/>
  <c r="O14" i="6"/>
  <c r="Q13" i="6"/>
  <c r="P13" i="6"/>
  <c r="O13" i="6"/>
  <c r="Q12" i="6"/>
  <c r="P12" i="6"/>
  <c r="O12" i="6"/>
  <c r="Q11" i="6"/>
  <c r="P11" i="6"/>
  <c r="O11" i="6"/>
  <c r="Q10" i="6"/>
  <c r="P10" i="6"/>
  <c r="O10" i="6"/>
  <c r="Q9" i="6"/>
  <c r="P9" i="6"/>
  <c r="O9" i="6"/>
  <c r="Q8" i="6"/>
  <c r="P8" i="6"/>
  <c r="O8" i="6"/>
  <c r="Q7" i="6"/>
  <c r="P7" i="6"/>
  <c r="O7" i="6"/>
  <c r="Q6" i="6"/>
  <c r="P6" i="6"/>
  <c r="O6" i="6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4" i="5"/>
  <c r="A13" i="5"/>
  <c r="A12" i="5"/>
  <c r="A10" i="5"/>
  <c r="A9" i="5"/>
  <c r="A8" i="5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J18" i="4"/>
  <c r="K18" i="4"/>
  <c r="A18" i="4"/>
  <c r="J17" i="4"/>
  <c r="K17" i="4"/>
  <c r="A17" i="4"/>
  <c r="J16" i="4"/>
  <c r="K16" i="4"/>
  <c r="A16" i="4"/>
  <c r="J15" i="4"/>
  <c r="I14" i="4"/>
  <c r="K15" i="4"/>
  <c r="A15" i="4"/>
  <c r="G14" i="4"/>
  <c r="J13" i="4"/>
  <c r="K13" i="4"/>
  <c r="A13" i="4"/>
  <c r="J11" i="4"/>
  <c r="K11" i="4"/>
  <c r="A11" i="4"/>
  <c r="J10" i="4"/>
  <c r="K10" i="4"/>
  <c r="A10" i="4"/>
  <c r="J9" i="4"/>
  <c r="G8" i="4"/>
  <c r="A9" i="4"/>
  <c r="I8" i="4"/>
  <c r="H8" i="4"/>
  <c r="J64" i="3"/>
  <c r="A64" i="3"/>
  <c r="J63" i="3"/>
  <c r="K63" i="3"/>
  <c r="J62" i="3"/>
  <c r="K62" i="3"/>
  <c r="J61" i="3"/>
  <c r="K61" i="3"/>
  <c r="A61" i="3"/>
  <c r="J60" i="3"/>
  <c r="K60" i="3"/>
  <c r="J59" i="3"/>
  <c r="K59" i="3"/>
  <c r="A59" i="3"/>
  <c r="J58" i="3"/>
  <c r="K58" i="3"/>
  <c r="J57" i="3"/>
  <c r="K57" i="3"/>
  <c r="A57" i="3"/>
  <c r="J56" i="3"/>
  <c r="K56" i="3"/>
  <c r="A56" i="3"/>
  <c r="J54" i="3"/>
  <c r="K54" i="3"/>
  <c r="A54" i="3"/>
  <c r="J53" i="3"/>
  <c r="K53" i="3"/>
  <c r="J52" i="3"/>
  <c r="K52" i="3"/>
  <c r="A52" i="3"/>
  <c r="J51" i="3"/>
  <c r="K51" i="3"/>
  <c r="A51" i="3"/>
  <c r="J50" i="3"/>
  <c r="K50" i="3"/>
  <c r="J49" i="3"/>
  <c r="K49" i="3"/>
  <c r="J48" i="3"/>
  <c r="K48" i="3"/>
  <c r="A48" i="3"/>
  <c r="J47" i="3"/>
  <c r="K47" i="3"/>
  <c r="A47" i="3"/>
  <c r="J46" i="3"/>
  <c r="K46" i="3"/>
  <c r="J45" i="3"/>
  <c r="K45" i="3"/>
  <c r="J44" i="3"/>
  <c r="K44" i="3"/>
  <c r="A44" i="3"/>
  <c r="J43" i="3"/>
  <c r="K43" i="3"/>
  <c r="J42" i="3"/>
  <c r="K42" i="3"/>
  <c r="A42" i="3"/>
  <c r="J41" i="3"/>
  <c r="K41" i="3"/>
  <c r="J40" i="3"/>
  <c r="K40" i="3"/>
  <c r="A40" i="3"/>
  <c r="J39" i="3"/>
  <c r="K39" i="3"/>
  <c r="A39" i="3"/>
  <c r="J38" i="3"/>
  <c r="K38" i="3"/>
  <c r="A38" i="3"/>
  <c r="J37" i="3"/>
  <c r="K37" i="3"/>
  <c r="J36" i="3"/>
  <c r="K36" i="3"/>
  <c r="A36" i="3"/>
  <c r="J35" i="3"/>
  <c r="K35" i="3"/>
  <c r="A35" i="3"/>
  <c r="J34" i="3"/>
  <c r="K34" i="3"/>
  <c r="J33" i="3"/>
  <c r="K33" i="3"/>
  <c r="J32" i="3"/>
  <c r="K32" i="3"/>
  <c r="A32" i="3"/>
  <c r="J30" i="3"/>
  <c r="K30" i="3"/>
  <c r="A30" i="3"/>
  <c r="J29" i="3"/>
  <c r="K29" i="3"/>
  <c r="J28" i="3"/>
  <c r="K28" i="3"/>
  <c r="J27" i="3"/>
  <c r="K27" i="3"/>
  <c r="A27" i="3"/>
  <c r="J26" i="3"/>
  <c r="K26" i="3"/>
  <c r="J25" i="3"/>
  <c r="K25" i="3"/>
  <c r="A25" i="3"/>
  <c r="J24" i="3"/>
  <c r="K24" i="3"/>
  <c r="A23" i="3"/>
  <c r="J21" i="3"/>
  <c r="K21" i="3"/>
  <c r="A21" i="3"/>
  <c r="J20" i="3"/>
  <c r="K20" i="3"/>
  <c r="A20" i="3"/>
  <c r="J19" i="3"/>
  <c r="K19" i="3"/>
  <c r="A19" i="3"/>
  <c r="J18" i="3"/>
  <c r="K18" i="3"/>
  <c r="A18" i="3"/>
  <c r="J17" i="3"/>
  <c r="K17" i="3"/>
  <c r="A17" i="3"/>
  <c r="J16" i="3"/>
  <c r="K16" i="3"/>
  <c r="A16" i="3"/>
  <c r="J15" i="3"/>
  <c r="K15" i="3"/>
  <c r="A15" i="3"/>
  <c r="J14" i="3"/>
  <c r="K14" i="3"/>
  <c r="A14" i="3"/>
  <c r="J12" i="3"/>
  <c r="K12" i="3"/>
  <c r="A12" i="3"/>
  <c r="J11" i="3"/>
  <c r="K11" i="3"/>
  <c r="A11" i="3"/>
  <c r="J10" i="3"/>
  <c r="K10" i="3"/>
  <c r="A10" i="3"/>
  <c r="I8" i="3"/>
  <c r="J9" i="3"/>
  <c r="K9" i="3"/>
  <c r="A9" i="3"/>
  <c r="G19" i="4" l="1"/>
  <c r="J8" i="4"/>
  <c r="K14" i="4"/>
  <c r="K8" i="4"/>
  <c r="D103" i="6"/>
  <c r="D101" i="6"/>
  <c r="E59" i="6"/>
  <c r="D97" i="6"/>
  <c r="D61" i="6"/>
  <c r="E81" i="6"/>
  <c r="E113" i="6"/>
  <c r="E23" i="6"/>
  <c r="E24" i="6"/>
  <c r="D51" i="6"/>
  <c r="E85" i="6"/>
  <c r="E95" i="6"/>
  <c r="D117" i="6"/>
  <c r="D119" i="6"/>
  <c r="E63" i="6"/>
  <c r="D83" i="6"/>
  <c r="D115" i="6"/>
  <c r="D31" i="6"/>
  <c r="D45" i="6"/>
  <c r="E46" i="6"/>
  <c r="D53" i="6"/>
  <c r="E98" i="6"/>
  <c r="D99" i="6"/>
  <c r="D19" i="6"/>
  <c r="D27" i="6"/>
  <c r="E32" i="6"/>
  <c r="D33" i="6"/>
  <c r="E34" i="6"/>
  <c r="D35" i="6"/>
  <c r="D36" i="6"/>
  <c r="D37" i="6"/>
  <c r="D38" i="6"/>
  <c r="D39" i="6"/>
  <c r="D44" i="6"/>
  <c r="D55" i="6"/>
  <c r="D57" i="6"/>
  <c r="E72" i="6"/>
  <c r="D77" i="6"/>
  <c r="D79" i="6"/>
  <c r="D93" i="6"/>
  <c r="D109" i="6"/>
  <c r="D111" i="6"/>
  <c r="D125" i="6"/>
  <c r="D67" i="6"/>
  <c r="D75" i="6"/>
  <c r="D89" i="6"/>
  <c r="D91" i="6"/>
  <c r="D105" i="6"/>
  <c r="D107" i="6"/>
  <c r="D121" i="6"/>
  <c r="D123" i="6"/>
  <c r="D48" i="6"/>
  <c r="D65" i="6"/>
  <c r="D87" i="6"/>
  <c r="D41" i="6"/>
  <c r="D73" i="6"/>
  <c r="E40" i="6"/>
  <c r="D71" i="6"/>
  <c r="E76" i="6"/>
  <c r="E80" i="6"/>
  <c r="D126" i="6"/>
  <c r="D128" i="6"/>
  <c r="D130" i="6"/>
  <c r="E21" i="6"/>
  <c r="E26" i="6"/>
  <c r="D28" i="6"/>
  <c r="E47" i="6"/>
  <c r="E50" i="6"/>
  <c r="E54" i="6"/>
  <c r="E58" i="6"/>
  <c r="E62" i="6"/>
  <c r="E66" i="6"/>
  <c r="E69" i="6"/>
  <c r="E94" i="6"/>
  <c r="E100" i="6"/>
  <c r="E104" i="6"/>
  <c r="E108" i="6"/>
  <c r="E112" i="6"/>
  <c r="E116" i="6"/>
  <c r="E120" i="6"/>
  <c r="E124" i="6"/>
  <c r="E132" i="6"/>
  <c r="E84" i="6"/>
  <c r="E88" i="6"/>
  <c r="E92" i="6"/>
  <c r="E127" i="6"/>
  <c r="E131" i="6"/>
  <c r="E68" i="6"/>
  <c r="D68" i="6"/>
  <c r="E82" i="6"/>
  <c r="D82" i="6"/>
  <c r="E133" i="6"/>
  <c r="D133" i="6"/>
  <c r="D22" i="6"/>
  <c r="D25" i="6"/>
  <c r="E42" i="6"/>
  <c r="E70" i="6"/>
  <c r="D70" i="6"/>
  <c r="E52" i="6"/>
  <c r="D52" i="6"/>
  <c r="E60" i="6"/>
  <c r="D60" i="6"/>
  <c r="E64" i="6"/>
  <c r="D64" i="6"/>
  <c r="E74" i="6"/>
  <c r="D74" i="6"/>
  <c r="E78" i="6"/>
  <c r="D78" i="6"/>
  <c r="E86" i="6"/>
  <c r="D86" i="6"/>
  <c r="E96" i="6"/>
  <c r="D96" i="6"/>
  <c r="D20" i="6"/>
  <c r="E30" i="6"/>
  <c r="E43" i="6"/>
  <c r="E56" i="6"/>
  <c r="D56" i="6"/>
  <c r="E90" i="6"/>
  <c r="D90" i="6"/>
  <c r="E129" i="6"/>
  <c r="D129" i="6"/>
  <c r="E29" i="6"/>
  <c r="E102" i="6"/>
  <c r="D102" i="6"/>
  <c r="E106" i="6"/>
  <c r="D106" i="6"/>
  <c r="E110" i="6"/>
  <c r="D110" i="6"/>
  <c r="E114" i="6"/>
  <c r="D114" i="6"/>
  <c r="E118" i="6"/>
  <c r="D118" i="6"/>
  <c r="E122" i="6"/>
  <c r="D122" i="6"/>
  <c r="G8" i="3"/>
  <c r="K8" i="3" s="1"/>
  <c r="K9" i="4"/>
  <c r="H14" i="4"/>
  <c r="J14" i="4" s="1"/>
  <c r="H8" i="3"/>
  <c r="J8" i="3" s="1"/>
  <c r="K22" i="3"/>
  <c r="J22" i="3"/>
  <c r="K184" i="2" l="1"/>
  <c r="N173" i="2"/>
  <c r="N172" i="2"/>
  <c r="M172" i="2"/>
  <c r="E170" i="2"/>
  <c r="F168" i="2"/>
  <c r="E166" i="2"/>
  <c r="F164" i="2"/>
  <c r="M163" i="2"/>
  <c r="F162" i="2"/>
  <c r="F160" i="2"/>
  <c r="F158" i="2"/>
  <c r="F156" i="2"/>
  <c r="F154" i="2"/>
  <c r="F152" i="2"/>
  <c r="F150" i="2"/>
  <c r="E148" i="2"/>
  <c r="F146" i="2"/>
  <c r="F144" i="2"/>
  <c r="F142" i="2"/>
  <c r="F140" i="2"/>
  <c r="F138" i="2"/>
  <c r="E136" i="2"/>
  <c r="N135" i="2"/>
  <c r="M135" i="2"/>
  <c r="F132" i="2"/>
  <c r="E131" i="2"/>
  <c r="F130" i="2"/>
  <c r="M129" i="2"/>
  <c r="O106" i="2"/>
  <c r="O105" i="2"/>
  <c r="O104" i="2"/>
  <c r="O103" i="2"/>
  <c r="F103" i="2"/>
  <c r="O102" i="2"/>
  <c r="O101" i="2"/>
  <c r="F101" i="2"/>
  <c r="O100" i="2"/>
  <c r="F100" i="2"/>
  <c r="O99" i="2"/>
  <c r="F99" i="2"/>
  <c r="O98" i="2"/>
  <c r="N98" i="2"/>
  <c r="O71" i="2"/>
  <c r="O70" i="2"/>
  <c r="N70" i="2"/>
  <c r="M70" i="2"/>
  <c r="O69" i="2"/>
  <c r="O68" i="2"/>
  <c r="O67" i="2"/>
  <c r="F67" i="2"/>
  <c r="O66" i="2"/>
  <c r="E66" i="2"/>
  <c r="O65" i="2"/>
  <c r="L65" i="2"/>
  <c r="L64" i="2" s="1"/>
  <c r="L63" i="2" s="1"/>
  <c r="K65" i="2"/>
  <c r="J65" i="2"/>
  <c r="O64" i="2"/>
  <c r="O63" i="2"/>
  <c r="O62" i="2"/>
  <c r="O61" i="2"/>
  <c r="M61" i="2"/>
  <c r="E60" i="2"/>
  <c r="F56" i="2"/>
  <c r="F55" i="2"/>
  <c r="F54" i="2"/>
  <c r="F51" i="2"/>
  <c r="F50" i="2"/>
  <c r="F48" i="2"/>
  <c r="F47" i="2"/>
  <c r="O45" i="2"/>
  <c r="E45" i="2"/>
  <c r="O44" i="2"/>
  <c r="O43" i="2"/>
  <c r="O42" i="2"/>
  <c r="O41" i="2"/>
  <c r="F41" i="2"/>
  <c r="O40" i="2"/>
  <c r="O39" i="2"/>
  <c r="E39" i="2"/>
  <c r="O38" i="2"/>
  <c r="F38" i="2"/>
  <c r="O37" i="2"/>
  <c r="L36" i="2"/>
  <c r="L35" i="2" s="1"/>
  <c r="O36" i="2"/>
  <c r="O35" i="2"/>
  <c r="O34" i="2"/>
  <c r="F34" i="2"/>
  <c r="O33" i="2"/>
  <c r="F33" i="2"/>
  <c r="O32" i="2"/>
  <c r="F32" i="2"/>
  <c r="O31" i="2"/>
  <c r="F31" i="2"/>
  <c r="O30" i="2"/>
  <c r="E30" i="2"/>
  <c r="O29" i="2"/>
  <c r="L28" i="2"/>
  <c r="L27" i="2" s="1"/>
  <c r="O28" i="2"/>
  <c r="O27" i="2"/>
  <c r="O26" i="2"/>
  <c r="O23" i="2"/>
  <c r="O22" i="2"/>
  <c r="O20" i="2"/>
  <c r="O19" i="2"/>
  <c r="O18" i="2"/>
  <c r="O17" i="2"/>
  <c r="O16" i="2"/>
  <c r="O15" i="2"/>
  <c r="O14" i="2"/>
  <c r="O13" i="2"/>
  <c r="O12" i="2"/>
  <c r="O11" i="2"/>
  <c r="O10" i="2"/>
  <c r="N10" i="2"/>
  <c r="M10" i="2"/>
  <c r="O9" i="2"/>
  <c r="O8" i="2"/>
  <c r="N8" i="2"/>
  <c r="M8" i="2"/>
  <c r="L7" i="2"/>
  <c r="K7" i="2"/>
  <c r="J7" i="2"/>
  <c r="P181" i="1"/>
  <c r="P179" i="1" s="1"/>
  <c r="L177" i="1"/>
  <c r="P175" i="1"/>
  <c r="N175" i="1"/>
  <c r="L175" i="1"/>
  <c r="K175" i="1"/>
  <c r="J175" i="1"/>
  <c r="I175" i="1"/>
  <c r="L170" i="1"/>
  <c r="P169" i="1"/>
  <c r="O169" i="1"/>
  <c r="L169" i="1"/>
  <c r="J169" i="1"/>
  <c r="C169" i="1"/>
  <c r="P168" i="1"/>
  <c r="O168" i="1"/>
  <c r="L168" i="1"/>
  <c r="J168" i="1"/>
  <c r="C168" i="1"/>
  <c r="E168" i="1" s="1"/>
  <c r="P167" i="1"/>
  <c r="O167" i="1"/>
  <c r="L167" i="1"/>
  <c r="J167" i="1"/>
  <c r="C167" i="1"/>
  <c r="E167" i="1" s="1"/>
  <c r="P166" i="1"/>
  <c r="O166" i="1"/>
  <c r="L166" i="1"/>
  <c r="J166" i="1"/>
  <c r="C166" i="1"/>
  <c r="E166" i="1" s="1"/>
  <c r="P165" i="1"/>
  <c r="O165" i="1"/>
  <c r="L165" i="1"/>
  <c r="J165" i="1"/>
  <c r="C165" i="1"/>
  <c r="P164" i="1"/>
  <c r="O164" i="1"/>
  <c r="L164" i="1"/>
  <c r="J164" i="1"/>
  <c r="C164" i="1"/>
  <c r="E164" i="1" s="1"/>
  <c r="P163" i="1"/>
  <c r="O163" i="1"/>
  <c r="L163" i="1"/>
  <c r="J163" i="1"/>
  <c r="C163" i="1"/>
  <c r="E163" i="1" s="1"/>
  <c r="P162" i="1"/>
  <c r="O162" i="1"/>
  <c r="L162" i="1"/>
  <c r="J162" i="1"/>
  <c r="C162" i="1"/>
  <c r="E162" i="1" s="1"/>
  <c r="R161" i="1"/>
  <c r="Q161" i="1"/>
  <c r="N161" i="1"/>
  <c r="K161" i="1"/>
  <c r="I161" i="1"/>
  <c r="P160" i="1"/>
  <c r="O160" i="1"/>
  <c r="L160" i="1"/>
  <c r="J160" i="1"/>
  <c r="C160" i="1"/>
  <c r="E160" i="1" s="1"/>
  <c r="P159" i="1"/>
  <c r="O159" i="1"/>
  <c r="L159" i="1"/>
  <c r="J159" i="1"/>
  <c r="C159" i="1"/>
  <c r="P158" i="1"/>
  <c r="O158" i="1"/>
  <c r="L158" i="1"/>
  <c r="J158" i="1"/>
  <c r="E158" i="1"/>
  <c r="C158" i="1"/>
  <c r="D158" i="1" s="1"/>
  <c r="P157" i="1"/>
  <c r="O157" i="1"/>
  <c r="L157" i="1"/>
  <c r="J157" i="1"/>
  <c r="C157" i="1"/>
  <c r="E157" i="1" s="1"/>
  <c r="P156" i="1"/>
  <c r="O156" i="1"/>
  <c r="L156" i="1"/>
  <c r="J156" i="1"/>
  <c r="C156" i="1"/>
  <c r="E156" i="1" s="1"/>
  <c r="P155" i="1"/>
  <c r="O155" i="1"/>
  <c r="L155" i="1"/>
  <c r="J155" i="1"/>
  <c r="C155" i="1"/>
  <c r="P154" i="1"/>
  <c r="O154" i="1"/>
  <c r="L154" i="1"/>
  <c r="J154" i="1"/>
  <c r="C154" i="1"/>
  <c r="E154" i="1" s="1"/>
  <c r="P153" i="1"/>
  <c r="O153" i="1"/>
  <c r="L153" i="1"/>
  <c r="J153" i="1"/>
  <c r="C153" i="1"/>
  <c r="E153" i="1" s="1"/>
  <c r="P152" i="1"/>
  <c r="O152" i="1"/>
  <c r="L152" i="1"/>
  <c r="J152" i="1"/>
  <c r="C152" i="1"/>
  <c r="E152" i="1" s="1"/>
  <c r="P151" i="1"/>
  <c r="O151" i="1"/>
  <c r="L151" i="1"/>
  <c r="J151" i="1"/>
  <c r="C151" i="1"/>
  <c r="P150" i="1"/>
  <c r="O150" i="1"/>
  <c r="L150" i="1"/>
  <c r="J150" i="1"/>
  <c r="C150" i="1"/>
  <c r="E150" i="1" s="1"/>
  <c r="P149" i="1"/>
  <c r="O149" i="1"/>
  <c r="L149" i="1"/>
  <c r="J149" i="1"/>
  <c r="C149" i="1"/>
  <c r="D149" i="1" s="1"/>
  <c r="P148" i="1"/>
  <c r="O148" i="1"/>
  <c r="L148" i="1"/>
  <c r="J148" i="1"/>
  <c r="C148" i="1"/>
  <c r="P147" i="1"/>
  <c r="O147" i="1"/>
  <c r="L147" i="1"/>
  <c r="J147" i="1"/>
  <c r="C147" i="1"/>
  <c r="P146" i="1"/>
  <c r="O146" i="1"/>
  <c r="L146" i="1"/>
  <c r="J146" i="1"/>
  <c r="C146" i="1"/>
  <c r="E146" i="1" s="1"/>
  <c r="P145" i="1"/>
  <c r="O145" i="1"/>
  <c r="L145" i="1"/>
  <c r="J145" i="1"/>
  <c r="C145" i="1"/>
  <c r="E145" i="1" s="1"/>
  <c r="P144" i="1"/>
  <c r="O144" i="1"/>
  <c r="L144" i="1"/>
  <c r="J144" i="1"/>
  <c r="C144" i="1"/>
  <c r="E144" i="1" s="1"/>
  <c r="P143" i="1"/>
  <c r="O143" i="1"/>
  <c r="L143" i="1"/>
  <c r="J143" i="1"/>
  <c r="C143" i="1"/>
  <c r="P142" i="1"/>
  <c r="O142" i="1"/>
  <c r="L142" i="1"/>
  <c r="J142" i="1"/>
  <c r="C142" i="1"/>
  <c r="E142" i="1" s="1"/>
  <c r="P141" i="1"/>
  <c r="O141" i="1"/>
  <c r="L141" i="1"/>
  <c r="J141" i="1"/>
  <c r="C141" i="1"/>
  <c r="E141" i="1" s="1"/>
  <c r="P140" i="1"/>
  <c r="O140" i="1"/>
  <c r="L140" i="1"/>
  <c r="J140" i="1"/>
  <c r="C140" i="1"/>
  <c r="E140" i="1" s="1"/>
  <c r="P139" i="1"/>
  <c r="O139" i="1"/>
  <c r="L139" i="1"/>
  <c r="J139" i="1"/>
  <c r="C139" i="1"/>
  <c r="P138" i="1"/>
  <c r="O138" i="1"/>
  <c r="L138" i="1"/>
  <c r="J138" i="1"/>
  <c r="C138" i="1"/>
  <c r="E138" i="1" s="1"/>
  <c r="P137" i="1"/>
  <c r="O137" i="1"/>
  <c r="L137" i="1"/>
  <c r="J137" i="1"/>
  <c r="C137" i="1"/>
  <c r="E137" i="1" s="1"/>
  <c r="P136" i="1"/>
  <c r="O136" i="1"/>
  <c r="L136" i="1"/>
  <c r="J136" i="1"/>
  <c r="C136" i="1"/>
  <c r="E136" i="1" s="1"/>
  <c r="P135" i="1"/>
  <c r="O135" i="1"/>
  <c r="L135" i="1"/>
  <c r="J135" i="1"/>
  <c r="C135" i="1"/>
  <c r="P134" i="1"/>
  <c r="O134" i="1"/>
  <c r="L134" i="1"/>
  <c r="J134" i="1"/>
  <c r="C134" i="1"/>
  <c r="E134" i="1" s="1"/>
  <c r="P133" i="1"/>
  <c r="O133" i="1"/>
  <c r="L133" i="1"/>
  <c r="J133" i="1"/>
  <c r="C133" i="1"/>
  <c r="E133" i="1" s="1"/>
  <c r="P132" i="1"/>
  <c r="O132" i="1"/>
  <c r="L132" i="1"/>
  <c r="J132" i="1"/>
  <c r="C132" i="1"/>
  <c r="P131" i="1"/>
  <c r="O131" i="1"/>
  <c r="L131" i="1"/>
  <c r="J131" i="1"/>
  <c r="C131" i="1"/>
  <c r="P130" i="1"/>
  <c r="O130" i="1"/>
  <c r="L130" i="1"/>
  <c r="J130" i="1"/>
  <c r="C130" i="1"/>
  <c r="E130" i="1" s="1"/>
  <c r="R129" i="1"/>
  <c r="R128" i="1" s="1"/>
  <c r="R127" i="1" s="1"/>
  <c r="Q129" i="1"/>
  <c r="N129" i="1"/>
  <c r="K129" i="1"/>
  <c r="I129" i="1"/>
  <c r="P126" i="1"/>
  <c r="O126" i="1"/>
  <c r="L126" i="1"/>
  <c r="J126" i="1"/>
  <c r="C126" i="1"/>
  <c r="E126" i="1" s="1"/>
  <c r="P125" i="1"/>
  <c r="O125" i="1"/>
  <c r="L125" i="1"/>
  <c r="J125" i="1"/>
  <c r="C125" i="1"/>
  <c r="P124" i="1"/>
  <c r="O124" i="1"/>
  <c r="L124" i="1"/>
  <c r="J124" i="1"/>
  <c r="C124" i="1"/>
  <c r="D124" i="1" s="1"/>
  <c r="R123" i="1"/>
  <c r="Q123" i="1"/>
  <c r="N123" i="1"/>
  <c r="K123" i="1"/>
  <c r="I123" i="1"/>
  <c r="P122" i="1"/>
  <c r="O122" i="1"/>
  <c r="L122" i="1"/>
  <c r="J122" i="1"/>
  <c r="C122" i="1"/>
  <c r="E122" i="1" s="1"/>
  <c r="P121" i="1"/>
  <c r="O121" i="1"/>
  <c r="L121" i="1"/>
  <c r="J121" i="1"/>
  <c r="C121" i="1"/>
  <c r="D121" i="1" s="1"/>
  <c r="P120" i="1"/>
  <c r="O120" i="1"/>
  <c r="L120" i="1"/>
  <c r="J120" i="1"/>
  <c r="C120" i="1"/>
  <c r="E120" i="1" s="1"/>
  <c r="P119" i="1"/>
  <c r="O119" i="1"/>
  <c r="L119" i="1"/>
  <c r="J119" i="1"/>
  <c r="C119" i="1"/>
  <c r="P118" i="1"/>
  <c r="O118" i="1"/>
  <c r="L118" i="1"/>
  <c r="J118" i="1"/>
  <c r="C118" i="1"/>
  <c r="E118" i="1" s="1"/>
  <c r="P117" i="1"/>
  <c r="O117" i="1"/>
  <c r="L117" i="1"/>
  <c r="J117" i="1"/>
  <c r="C117" i="1"/>
  <c r="E117" i="1" s="1"/>
  <c r="P116" i="1"/>
  <c r="O116" i="1"/>
  <c r="L116" i="1"/>
  <c r="J116" i="1"/>
  <c r="C116" i="1"/>
  <c r="P115" i="1"/>
  <c r="O115" i="1"/>
  <c r="L115" i="1"/>
  <c r="J115" i="1"/>
  <c r="C115" i="1"/>
  <c r="P114" i="1"/>
  <c r="O114" i="1"/>
  <c r="L114" i="1"/>
  <c r="J114" i="1"/>
  <c r="C114" i="1"/>
  <c r="E114" i="1" s="1"/>
  <c r="P113" i="1"/>
  <c r="O113" i="1"/>
  <c r="L113" i="1"/>
  <c r="J113" i="1"/>
  <c r="C113" i="1"/>
  <c r="E113" i="1" s="1"/>
  <c r="P112" i="1"/>
  <c r="O112" i="1"/>
  <c r="L112" i="1"/>
  <c r="J112" i="1"/>
  <c r="C112" i="1"/>
  <c r="E112" i="1" s="1"/>
  <c r="P111" i="1"/>
  <c r="O111" i="1"/>
  <c r="L111" i="1"/>
  <c r="J111" i="1"/>
  <c r="C111" i="1"/>
  <c r="P110" i="1"/>
  <c r="O110" i="1"/>
  <c r="L110" i="1"/>
  <c r="J110" i="1"/>
  <c r="C110" i="1"/>
  <c r="E110" i="1" s="1"/>
  <c r="P109" i="1"/>
  <c r="O109" i="1"/>
  <c r="L109" i="1"/>
  <c r="J109" i="1"/>
  <c r="C109" i="1"/>
  <c r="E109" i="1" s="1"/>
  <c r="P108" i="1"/>
  <c r="O108" i="1"/>
  <c r="L108" i="1"/>
  <c r="J108" i="1"/>
  <c r="C108" i="1"/>
  <c r="E108" i="1" s="1"/>
  <c r="P107" i="1"/>
  <c r="O107" i="1"/>
  <c r="L107" i="1"/>
  <c r="J107" i="1"/>
  <c r="C107" i="1"/>
  <c r="P106" i="1"/>
  <c r="O106" i="1"/>
  <c r="L106" i="1"/>
  <c r="J106" i="1"/>
  <c r="C106" i="1"/>
  <c r="E106" i="1" s="1"/>
  <c r="P105" i="1"/>
  <c r="O105" i="1"/>
  <c r="L105" i="1"/>
  <c r="J105" i="1"/>
  <c r="C105" i="1"/>
  <c r="E105" i="1" s="1"/>
  <c r="P104" i="1"/>
  <c r="O104" i="1"/>
  <c r="L104" i="1"/>
  <c r="J104" i="1"/>
  <c r="C104" i="1"/>
  <c r="E104" i="1" s="1"/>
  <c r="P103" i="1"/>
  <c r="O103" i="1"/>
  <c r="L103" i="1"/>
  <c r="J103" i="1"/>
  <c r="C103" i="1"/>
  <c r="P102" i="1"/>
  <c r="O102" i="1"/>
  <c r="L102" i="1"/>
  <c r="J102" i="1"/>
  <c r="C102" i="1"/>
  <c r="D102" i="1" s="1"/>
  <c r="P101" i="1"/>
  <c r="O101" i="1"/>
  <c r="L101" i="1"/>
  <c r="J101" i="1"/>
  <c r="C101" i="1"/>
  <c r="E101" i="1" s="1"/>
  <c r="P100" i="1"/>
  <c r="O100" i="1"/>
  <c r="L100" i="1"/>
  <c r="J100" i="1"/>
  <c r="C100" i="1"/>
  <c r="R99" i="1"/>
  <c r="Q99" i="1"/>
  <c r="N99" i="1"/>
  <c r="P99" i="1" s="1"/>
  <c r="K99" i="1"/>
  <c r="I99" i="1"/>
  <c r="P97" i="1"/>
  <c r="O97" i="1"/>
  <c r="L97" i="1"/>
  <c r="J97" i="1"/>
  <c r="C97" i="1"/>
  <c r="E97" i="1" s="1"/>
  <c r="P96" i="1"/>
  <c r="O96" i="1"/>
  <c r="L96" i="1"/>
  <c r="J96" i="1"/>
  <c r="C96" i="1"/>
  <c r="E96" i="1" s="1"/>
  <c r="P95" i="1"/>
  <c r="O95" i="1"/>
  <c r="L95" i="1"/>
  <c r="J95" i="1"/>
  <c r="C95" i="1"/>
  <c r="P94" i="1"/>
  <c r="O94" i="1"/>
  <c r="L94" i="1"/>
  <c r="J94" i="1"/>
  <c r="C94" i="1"/>
  <c r="E94" i="1" s="1"/>
  <c r="P93" i="1"/>
  <c r="O93" i="1"/>
  <c r="L93" i="1"/>
  <c r="J93" i="1"/>
  <c r="C93" i="1"/>
  <c r="E93" i="1" s="1"/>
  <c r="R92" i="1"/>
  <c r="Q92" i="1"/>
  <c r="N92" i="1"/>
  <c r="K92" i="1"/>
  <c r="I92" i="1"/>
  <c r="I67" i="1" s="1"/>
  <c r="P91" i="1"/>
  <c r="O91" i="1"/>
  <c r="L91" i="1"/>
  <c r="J91" i="1"/>
  <c r="C91" i="1"/>
  <c r="D91" i="1" s="1"/>
  <c r="P90" i="1"/>
  <c r="O90" i="1"/>
  <c r="L90" i="1"/>
  <c r="J90" i="1"/>
  <c r="C90" i="1"/>
  <c r="P89" i="1"/>
  <c r="O89" i="1"/>
  <c r="L89" i="1"/>
  <c r="J89" i="1"/>
  <c r="C89" i="1"/>
  <c r="P88" i="1"/>
  <c r="O88" i="1"/>
  <c r="L88" i="1"/>
  <c r="J88" i="1"/>
  <c r="C88" i="1"/>
  <c r="D88" i="1" s="1"/>
  <c r="P87" i="1"/>
  <c r="O87" i="1"/>
  <c r="L87" i="1"/>
  <c r="J87" i="1"/>
  <c r="C87" i="1"/>
  <c r="E87" i="1" s="1"/>
  <c r="P86" i="1"/>
  <c r="O86" i="1"/>
  <c r="L86" i="1"/>
  <c r="J86" i="1"/>
  <c r="C86" i="1"/>
  <c r="E86" i="1" s="1"/>
  <c r="P85" i="1"/>
  <c r="O85" i="1"/>
  <c r="L85" i="1"/>
  <c r="J85" i="1"/>
  <c r="C85" i="1"/>
  <c r="P84" i="1"/>
  <c r="O84" i="1"/>
  <c r="L84" i="1"/>
  <c r="J84" i="1"/>
  <c r="C84" i="1"/>
  <c r="E84" i="1" s="1"/>
  <c r="P83" i="1"/>
  <c r="O83" i="1"/>
  <c r="L83" i="1"/>
  <c r="J83" i="1"/>
  <c r="C83" i="1"/>
  <c r="D83" i="1" s="1"/>
  <c r="P82" i="1"/>
  <c r="O82" i="1"/>
  <c r="L82" i="1"/>
  <c r="J82" i="1"/>
  <c r="C82" i="1"/>
  <c r="E82" i="1" s="1"/>
  <c r="P81" i="1"/>
  <c r="O81" i="1"/>
  <c r="L81" i="1"/>
  <c r="J81" i="1"/>
  <c r="C81" i="1"/>
  <c r="P80" i="1"/>
  <c r="O80" i="1"/>
  <c r="L80" i="1"/>
  <c r="J80" i="1"/>
  <c r="C80" i="1"/>
  <c r="E80" i="1" s="1"/>
  <c r="P79" i="1"/>
  <c r="O79" i="1"/>
  <c r="L79" i="1"/>
  <c r="J79" i="1"/>
  <c r="C79" i="1"/>
  <c r="D79" i="1" s="1"/>
  <c r="P78" i="1"/>
  <c r="O78" i="1"/>
  <c r="L78" i="1"/>
  <c r="J78" i="1"/>
  <c r="C78" i="1"/>
  <c r="E78" i="1" s="1"/>
  <c r="P77" i="1"/>
  <c r="O77" i="1"/>
  <c r="L77" i="1"/>
  <c r="J77" i="1"/>
  <c r="C77" i="1"/>
  <c r="P76" i="1"/>
  <c r="O76" i="1"/>
  <c r="L76" i="1"/>
  <c r="J76" i="1"/>
  <c r="C76" i="1"/>
  <c r="E76" i="1" s="1"/>
  <c r="P75" i="1"/>
  <c r="O75" i="1"/>
  <c r="L75" i="1"/>
  <c r="J75" i="1"/>
  <c r="C75" i="1"/>
  <c r="E75" i="1" s="1"/>
  <c r="P74" i="1"/>
  <c r="O74" i="1"/>
  <c r="L74" i="1"/>
  <c r="J74" i="1"/>
  <c r="C74" i="1"/>
  <c r="P73" i="1"/>
  <c r="O73" i="1"/>
  <c r="L73" i="1"/>
  <c r="J73" i="1"/>
  <c r="C73" i="1"/>
  <c r="P72" i="1"/>
  <c r="O72" i="1"/>
  <c r="L72" i="1"/>
  <c r="J72" i="1"/>
  <c r="C72" i="1"/>
  <c r="E72" i="1" s="1"/>
  <c r="P71" i="1"/>
  <c r="O71" i="1"/>
  <c r="L71" i="1"/>
  <c r="J71" i="1"/>
  <c r="C71" i="1"/>
  <c r="E71" i="1" s="1"/>
  <c r="P70" i="1"/>
  <c r="O70" i="1"/>
  <c r="L70" i="1"/>
  <c r="J70" i="1"/>
  <c r="C70" i="1"/>
  <c r="E70" i="1" s="1"/>
  <c r="P69" i="1"/>
  <c r="O69" i="1"/>
  <c r="L69" i="1"/>
  <c r="J69" i="1"/>
  <c r="C69" i="1"/>
  <c r="D69" i="1" s="1"/>
  <c r="R68" i="1"/>
  <c r="Q68" i="1"/>
  <c r="N68" i="1"/>
  <c r="N67" i="1" s="1"/>
  <c r="K68" i="1"/>
  <c r="L68" i="1" s="1"/>
  <c r="I68" i="1"/>
  <c r="P65" i="1"/>
  <c r="O65" i="1"/>
  <c r="O64" i="1" s="1"/>
  <c r="O63" i="1" s="1"/>
  <c r="O62" i="1" s="1"/>
  <c r="L65" i="1"/>
  <c r="J65" i="1"/>
  <c r="J64" i="1" s="1"/>
  <c r="J63" i="1" s="1"/>
  <c r="J62" i="1" s="1"/>
  <c r="C65" i="1"/>
  <c r="E65" i="1" s="1"/>
  <c r="R64" i="1"/>
  <c r="R63" i="1" s="1"/>
  <c r="R62" i="1" s="1"/>
  <c r="Q64" i="1"/>
  <c r="Q63" i="1" s="1"/>
  <c r="Q62" i="1" s="1"/>
  <c r="N64" i="1"/>
  <c r="N63" i="1" s="1"/>
  <c r="N62" i="1" s="1"/>
  <c r="K64" i="1"/>
  <c r="K63" i="1" s="1"/>
  <c r="K62" i="1" s="1"/>
  <c r="I64" i="1"/>
  <c r="L64" i="1" s="1"/>
  <c r="P61" i="1"/>
  <c r="O61" i="1"/>
  <c r="L61" i="1"/>
  <c r="J61" i="1"/>
  <c r="C61" i="1"/>
  <c r="P60" i="1"/>
  <c r="O60" i="1"/>
  <c r="O59" i="1" s="1"/>
  <c r="L60" i="1"/>
  <c r="J60" i="1"/>
  <c r="J59" i="1" s="1"/>
  <c r="C60" i="1"/>
  <c r="E60" i="1" s="1"/>
  <c r="R59" i="1"/>
  <c r="Q59" i="1"/>
  <c r="N59" i="1"/>
  <c r="K59" i="1"/>
  <c r="I59" i="1"/>
  <c r="L59" i="1" s="1"/>
  <c r="P58" i="1"/>
  <c r="L58" i="1"/>
  <c r="C58" i="1"/>
  <c r="P57" i="1"/>
  <c r="O57" i="1"/>
  <c r="L57" i="1"/>
  <c r="J57" i="1"/>
  <c r="C57" i="1"/>
  <c r="P56" i="1"/>
  <c r="O56" i="1"/>
  <c r="L56" i="1"/>
  <c r="J56" i="1"/>
  <c r="C56" i="1"/>
  <c r="E56" i="1" s="1"/>
  <c r="P55" i="1"/>
  <c r="O55" i="1"/>
  <c r="L55" i="1"/>
  <c r="J55" i="1"/>
  <c r="C55" i="1"/>
  <c r="D55" i="1" s="1"/>
  <c r="P54" i="1"/>
  <c r="O54" i="1"/>
  <c r="L54" i="1"/>
  <c r="J54" i="1"/>
  <c r="C54" i="1"/>
  <c r="P53" i="1"/>
  <c r="O53" i="1"/>
  <c r="L53" i="1"/>
  <c r="J53" i="1"/>
  <c r="C53" i="1"/>
  <c r="P52" i="1"/>
  <c r="O52" i="1"/>
  <c r="L52" i="1"/>
  <c r="J52" i="1"/>
  <c r="C52" i="1"/>
  <c r="E52" i="1" s="1"/>
  <c r="P51" i="1"/>
  <c r="O51" i="1"/>
  <c r="L51" i="1"/>
  <c r="J51" i="1"/>
  <c r="C51" i="1"/>
  <c r="D51" i="1" s="1"/>
  <c r="P50" i="1"/>
  <c r="O50" i="1"/>
  <c r="L50" i="1"/>
  <c r="J50" i="1"/>
  <c r="C50" i="1"/>
  <c r="P49" i="1"/>
  <c r="O49" i="1"/>
  <c r="L49" i="1"/>
  <c r="J49" i="1"/>
  <c r="C49" i="1"/>
  <c r="P48" i="1"/>
  <c r="O48" i="1"/>
  <c r="L48" i="1"/>
  <c r="J48" i="1"/>
  <c r="C48" i="1"/>
  <c r="E48" i="1" s="1"/>
  <c r="P47" i="1"/>
  <c r="O47" i="1"/>
  <c r="L47" i="1"/>
  <c r="J47" i="1"/>
  <c r="C47" i="1"/>
  <c r="D47" i="1" s="1"/>
  <c r="P46" i="1"/>
  <c r="O46" i="1"/>
  <c r="L46" i="1"/>
  <c r="J46" i="1"/>
  <c r="C46" i="1"/>
  <c r="P45" i="1"/>
  <c r="O45" i="1"/>
  <c r="L45" i="1"/>
  <c r="J45" i="1"/>
  <c r="C45" i="1"/>
  <c r="R44" i="1"/>
  <c r="Q44" i="1"/>
  <c r="Q43" i="1" s="1"/>
  <c r="Q42" i="1" s="1"/>
  <c r="N44" i="1"/>
  <c r="K44" i="1"/>
  <c r="K43" i="1" s="1"/>
  <c r="K42" i="1" s="1"/>
  <c r="I44" i="1"/>
  <c r="P41" i="1"/>
  <c r="O41" i="1"/>
  <c r="L41" i="1"/>
  <c r="J41" i="1"/>
  <c r="C41" i="1"/>
  <c r="D41" i="1" s="1"/>
  <c r="P40" i="1"/>
  <c r="O40" i="1"/>
  <c r="L40" i="1"/>
  <c r="J40" i="1"/>
  <c r="C40" i="1"/>
  <c r="P39" i="1"/>
  <c r="O39" i="1"/>
  <c r="L39" i="1"/>
  <c r="J39" i="1"/>
  <c r="C39" i="1"/>
  <c r="P38" i="1"/>
  <c r="O38" i="1"/>
  <c r="L38" i="1"/>
  <c r="J38" i="1"/>
  <c r="C38" i="1"/>
  <c r="E38" i="1" s="1"/>
  <c r="R37" i="1"/>
  <c r="R36" i="1" s="1"/>
  <c r="R35" i="1" s="1"/>
  <c r="Q37" i="1"/>
  <c r="Q36" i="1" s="1"/>
  <c r="Q35" i="1" s="1"/>
  <c r="N37" i="1"/>
  <c r="N36" i="1" s="1"/>
  <c r="N35" i="1" s="1"/>
  <c r="K37" i="1"/>
  <c r="K36" i="1" s="1"/>
  <c r="K35" i="1" s="1"/>
  <c r="I37" i="1"/>
  <c r="I36" i="1" s="1"/>
  <c r="L36" i="1" s="1"/>
  <c r="P34" i="1"/>
  <c r="O34" i="1"/>
  <c r="L34" i="1"/>
  <c r="J34" i="1"/>
  <c r="C34" i="1"/>
  <c r="P33" i="1"/>
  <c r="O33" i="1"/>
  <c r="L33" i="1"/>
  <c r="J33" i="1"/>
  <c r="C33" i="1"/>
  <c r="P32" i="1"/>
  <c r="O32" i="1"/>
  <c r="L32" i="1"/>
  <c r="J32" i="1"/>
  <c r="C32" i="1"/>
  <c r="E32" i="1" s="1"/>
  <c r="P31" i="1"/>
  <c r="O31" i="1"/>
  <c r="L31" i="1"/>
  <c r="J31" i="1"/>
  <c r="C31" i="1"/>
  <c r="D31" i="1" s="1"/>
  <c r="P30" i="1"/>
  <c r="O30" i="1"/>
  <c r="L30" i="1"/>
  <c r="J30" i="1"/>
  <c r="C30" i="1"/>
  <c r="R29" i="1"/>
  <c r="R28" i="1" s="1"/>
  <c r="R27" i="1" s="1"/>
  <c r="Q29" i="1"/>
  <c r="Q28" i="1" s="1"/>
  <c r="Q27" i="1" s="1"/>
  <c r="N29" i="1"/>
  <c r="N28" i="1" s="1"/>
  <c r="N27" i="1" s="1"/>
  <c r="K29" i="1"/>
  <c r="K28" i="1" s="1"/>
  <c r="K27" i="1" s="1"/>
  <c r="I29" i="1"/>
  <c r="P25" i="1"/>
  <c r="O25" i="1"/>
  <c r="L25" i="1"/>
  <c r="J25" i="1"/>
  <c r="N24" i="1"/>
  <c r="L24" i="1"/>
  <c r="J24" i="1"/>
  <c r="P23" i="1"/>
  <c r="O23" i="1"/>
  <c r="L23" i="1"/>
  <c r="J23" i="1"/>
  <c r="R22" i="1"/>
  <c r="Q22" i="1"/>
  <c r="K22" i="1"/>
  <c r="I22" i="1"/>
  <c r="P21" i="1"/>
  <c r="O21" i="1"/>
  <c r="L21" i="1"/>
  <c r="J21" i="1"/>
  <c r="P20" i="1"/>
  <c r="O20" i="1"/>
  <c r="O19" i="1" s="1"/>
  <c r="L20" i="1"/>
  <c r="J20" i="1"/>
  <c r="J19" i="1" s="1"/>
  <c r="R19" i="1"/>
  <c r="Q19" i="1"/>
  <c r="N19" i="1"/>
  <c r="K19" i="1"/>
  <c r="I19" i="1"/>
  <c r="P18" i="1"/>
  <c r="L18" i="1"/>
  <c r="P17" i="1"/>
  <c r="O17" i="1"/>
  <c r="L17" i="1"/>
  <c r="J17" i="1"/>
  <c r="P16" i="1"/>
  <c r="O16" i="1"/>
  <c r="L16" i="1"/>
  <c r="J16" i="1"/>
  <c r="P15" i="1"/>
  <c r="O15" i="1"/>
  <c r="L15" i="1"/>
  <c r="J15" i="1"/>
  <c r="P14" i="1"/>
  <c r="O14" i="1"/>
  <c r="L14" i="1"/>
  <c r="J14" i="1"/>
  <c r="P13" i="1"/>
  <c r="O13" i="1"/>
  <c r="O12" i="1" s="1"/>
  <c r="L13" i="1"/>
  <c r="J13" i="1"/>
  <c r="R12" i="1"/>
  <c r="Q12" i="1"/>
  <c r="N12" i="1"/>
  <c r="K12" i="1"/>
  <c r="I12" i="1"/>
  <c r="P11" i="1"/>
  <c r="O11" i="1"/>
  <c r="L11" i="1"/>
  <c r="J11" i="1"/>
  <c r="P10" i="1"/>
  <c r="O10" i="1"/>
  <c r="O9" i="1" s="1"/>
  <c r="L10" i="1"/>
  <c r="J10" i="1"/>
  <c r="J9" i="1" s="1"/>
  <c r="R9" i="1"/>
  <c r="Q9" i="1"/>
  <c r="N9" i="1"/>
  <c r="K9" i="1"/>
  <c r="I9" i="1"/>
  <c r="R8" i="1" l="1"/>
  <c r="K67" i="1"/>
  <c r="N43" i="1"/>
  <c r="N42" i="1" s="1"/>
  <c r="K98" i="1"/>
  <c r="D38" i="1"/>
  <c r="D76" i="1"/>
  <c r="E102" i="1"/>
  <c r="E149" i="1"/>
  <c r="D104" i="1"/>
  <c r="D87" i="1"/>
  <c r="P92" i="1"/>
  <c r="L99" i="1"/>
  <c r="P129" i="1"/>
  <c r="D154" i="1"/>
  <c r="J161" i="1"/>
  <c r="E121" i="1"/>
  <c r="E124" i="1"/>
  <c r="P9" i="1"/>
  <c r="L9" i="1"/>
  <c r="L12" i="1"/>
  <c r="P64" i="1"/>
  <c r="D65" i="1"/>
  <c r="R67" i="1"/>
  <c r="E91" i="1"/>
  <c r="K128" i="1"/>
  <c r="K127" i="1" s="1"/>
  <c r="L161" i="1"/>
  <c r="D56" i="1"/>
  <c r="E69" i="1"/>
  <c r="D96" i="1"/>
  <c r="D105" i="1"/>
  <c r="D168" i="1"/>
  <c r="J12" i="1"/>
  <c r="E79" i="1"/>
  <c r="D94" i="1"/>
  <c r="D138" i="1"/>
  <c r="D157" i="1"/>
  <c r="D164" i="1"/>
  <c r="O29" i="1"/>
  <c r="O28" i="1" s="1"/>
  <c r="O27" i="1" s="1"/>
  <c r="D48" i="1"/>
  <c r="D72" i="1"/>
  <c r="E83" i="1"/>
  <c r="D86" i="1"/>
  <c r="D114" i="1"/>
  <c r="D133" i="1"/>
  <c r="D136" i="1"/>
  <c r="D142" i="1"/>
  <c r="D145" i="1"/>
  <c r="D153" i="1"/>
  <c r="D162" i="1"/>
  <c r="E55" i="1"/>
  <c r="D70" i="1"/>
  <c r="E88" i="1"/>
  <c r="D93" i="1"/>
  <c r="D109" i="1"/>
  <c r="D112" i="1"/>
  <c r="D118" i="1"/>
  <c r="D160" i="1"/>
  <c r="M37" i="2"/>
  <c r="N19" i="2"/>
  <c r="M17" i="2"/>
  <c r="K28" i="2"/>
  <c r="N28" i="2" s="1"/>
  <c r="N29" i="2"/>
  <c r="K36" i="2"/>
  <c r="N36" i="2" s="1"/>
  <c r="N37" i="2"/>
  <c r="M65" i="2"/>
  <c r="M105" i="2"/>
  <c r="N129" i="2"/>
  <c r="N17" i="2"/>
  <c r="M19" i="2"/>
  <c r="N64" i="2"/>
  <c r="N65" i="2"/>
  <c r="M98" i="2"/>
  <c r="N105" i="2"/>
  <c r="N163" i="2"/>
  <c r="J28" i="2"/>
  <c r="M28" i="2" s="1"/>
  <c r="M29" i="2"/>
  <c r="F166" i="2"/>
  <c r="L177" i="2"/>
  <c r="L180" i="2" s="1"/>
  <c r="J44" i="1"/>
  <c r="J43" i="1" s="1"/>
  <c r="J42" i="1" s="1"/>
  <c r="I8" i="1"/>
  <c r="L22" i="1"/>
  <c r="E41" i="1"/>
  <c r="D60" i="1"/>
  <c r="D71" i="1"/>
  <c r="D75" i="1"/>
  <c r="D80" i="1"/>
  <c r="D84" i="1"/>
  <c r="J92" i="1"/>
  <c r="D97" i="1"/>
  <c r="O99" i="1"/>
  <c r="D120" i="1"/>
  <c r="Q128" i="1"/>
  <c r="Q127" i="1" s="1"/>
  <c r="D144" i="1"/>
  <c r="P12" i="1"/>
  <c r="E47" i="1"/>
  <c r="L92" i="1"/>
  <c r="D152" i="1"/>
  <c r="O161" i="1"/>
  <c r="J22" i="1"/>
  <c r="D32" i="1"/>
  <c r="I35" i="1"/>
  <c r="L35" i="1" s="1"/>
  <c r="O37" i="1"/>
  <c r="O36" i="1" s="1"/>
  <c r="O35" i="1" s="1"/>
  <c r="D78" i="1"/>
  <c r="D101" i="1"/>
  <c r="D106" i="1"/>
  <c r="D110" i="1"/>
  <c r="L123" i="1"/>
  <c r="J123" i="1"/>
  <c r="D130" i="1"/>
  <c r="D134" i="1"/>
  <c r="P161" i="1"/>
  <c r="L42" i="2"/>
  <c r="F148" i="2"/>
  <c r="E31" i="1"/>
  <c r="D52" i="1"/>
  <c r="P68" i="1"/>
  <c r="D113" i="1"/>
  <c r="D117" i="1"/>
  <c r="D122" i="1"/>
  <c r="O123" i="1"/>
  <c r="D126" i="1"/>
  <c r="D137" i="1"/>
  <c r="D141" i="1"/>
  <c r="D146" i="1"/>
  <c r="D150" i="1"/>
  <c r="D163" i="1"/>
  <c r="D167" i="1"/>
  <c r="K66" i="1"/>
  <c r="K26" i="1" s="1"/>
  <c r="K176" i="1" s="1"/>
  <c r="P37" i="1"/>
  <c r="P36" i="1" s="1"/>
  <c r="P35" i="1" s="1"/>
  <c r="R43" i="1"/>
  <c r="R42" i="1" s="1"/>
  <c r="I63" i="1"/>
  <c r="Q98" i="1"/>
  <c r="L129" i="1"/>
  <c r="N128" i="1"/>
  <c r="N127" i="1" s="1"/>
  <c r="E144" i="2"/>
  <c r="F30" i="2"/>
  <c r="E156" i="2"/>
  <c r="E34" i="2"/>
  <c r="F66" i="2"/>
  <c r="F131" i="2"/>
  <c r="L133" i="2"/>
  <c r="E103" i="2"/>
  <c r="F170" i="2"/>
  <c r="F136" i="2"/>
  <c r="E140" i="2"/>
  <c r="E160" i="2"/>
  <c r="E41" i="2"/>
  <c r="F45" i="2"/>
  <c r="E54" i="2"/>
  <c r="E152" i="2"/>
  <c r="F60" i="2"/>
  <c r="E99" i="2"/>
  <c r="J36" i="2"/>
  <c r="F39" i="2"/>
  <c r="E50" i="2"/>
  <c r="E55" i="2"/>
  <c r="M7" i="2"/>
  <c r="N7" i="2"/>
  <c r="E47" i="2"/>
  <c r="E32" i="2"/>
  <c r="E48" i="2"/>
  <c r="E51" i="2"/>
  <c r="E67" i="2"/>
  <c r="E138" i="2"/>
  <c r="E142" i="2"/>
  <c r="E146" i="2"/>
  <c r="E150" i="2"/>
  <c r="E154" i="2"/>
  <c r="E158" i="2"/>
  <c r="E162" i="2"/>
  <c r="E164" i="2"/>
  <c r="E168" i="2"/>
  <c r="E101" i="2"/>
  <c r="E130" i="2"/>
  <c r="O24" i="1"/>
  <c r="O22" i="1" s="1"/>
  <c r="O8" i="1" s="1"/>
  <c r="N22" i="1"/>
  <c r="P22" i="1" s="1"/>
  <c r="P24" i="1"/>
  <c r="D57" i="1"/>
  <c r="E57" i="1"/>
  <c r="P59" i="1"/>
  <c r="E119" i="1"/>
  <c r="D119" i="1"/>
  <c r="E148" i="1"/>
  <c r="D148" i="1"/>
  <c r="Q177" i="1"/>
  <c r="O182" i="1"/>
  <c r="R177" i="1"/>
  <c r="Q176" i="1"/>
  <c r="E34" i="1"/>
  <c r="D34" i="1"/>
  <c r="E51" i="1"/>
  <c r="D53" i="1"/>
  <c r="E53" i="1"/>
  <c r="E58" i="1"/>
  <c r="D58" i="1"/>
  <c r="L67" i="1"/>
  <c r="P67" i="1"/>
  <c r="E90" i="1"/>
  <c r="D90" i="1"/>
  <c r="E116" i="1"/>
  <c r="D116" i="1"/>
  <c r="E135" i="1"/>
  <c r="D135" i="1"/>
  <c r="R176" i="1"/>
  <c r="K27" i="2"/>
  <c r="N27" i="2" s="1"/>
  <c r="K35" i="2"/>
  <c r="N35" i="2" s="1"/>
  <c r="E132" i="1"/>
  <c r="D132" i="1"/>
  <c r="L29" i="1"/>
  <c r="I28" i="1"/>
  <c r="P29" i="1"/>
  <c r="D33" i="1"/>
  <c r="E33" i="1"/>
  <c r="E40" i="1"/>
  <c r="D40" i="1"/>
  <c r="E46" i="1"/>
  <c r="D46" i="1"/>
  <c r="E30" i="1"/>
  <c r="D30" i="1"/>
  <c r="P44" i="1"/>
  <c r="L44" i="1"/>
  <c r="I43" i="1"/>
  <c r="D49" i="1"/>
  <c r="E49" i="1"/>
  <c r="E54" i="1"/>
  <c r="D54" i="1"/>
  <c r="D61" i="1"/>
  <c r="E61" i="1"/>
  <c r="O68" i="1"/>
  <c r="E77" i="1"/>
  <c r="D77" i="1"/>
  <c r="J99" i="1"/>
  <c r="E103" i="1"/>
  <c r="D103" i="1"/>
  <c r="Q8" i="1"/>
  <c r="L19" i="1"/>
  <c r="P19" i="1"/>
  <c r="J29" i="1"/>
  <c r="J28" i="1" s="1"/>
  <c r="J27" i="1" s="1"/>
  <c r="L37" i="1"/>
  <c r="J37" i="1"/>
  <c r="J36" i="1" s="1"/>
  <c r="J35" i="1" s="1"/>
  <c r="D39" i="1"/>
  <c r="E39" i="1"/>
  <c r="D45" i="1"/>
  <c r="E45" i="1"/>
  <c r="O44" i="1"/>
  <c r="O43" i="1" s="1"/>
  <c r="O42" i="1" s="1"/>
  <c r="E50" i="1"/>
  <c r="D50" i="1"/>
  <c r="J68" i="1"/>
  <c r="E74" i="1"/>
  <c r="D74" i="1"/>
  <c r="E100" i="1"/>
  <c r="D100" i="1"/>
  <c r="E151" i="1"/>
  <c r="D151" i="1"/>
  <c r="E85" i="1"/>
  <c r="D85" i="1"/>
  <c r="E95" i="1"/>
  <c r="D95" i="1"/>
  <c r="E111" i="1"/>
  <c r="D111" i="1"/>
  <c r="E125" i="1"/>
  <c r="D125" i="1"/>
  <c r="E143" i="1"/>
  <c r="D143" i="1"/>
  <c r="E159" i="1"/>
  <c r="D159" i="1"/>
  <c r="E169" i="1"/>
  <c r="D169" i="1"/>
  <c r="F40" i="2"/>
  <c r="E40" i="2"/>
  <c r="F57" i="2"/>
  <c r="E57" i="2"/>
  <c r="M134" i="2"/>
  <c r="L63" i="1"/>
  <c r="Q67" i="1"/>
  <c r="E73" i="1"/>
  <c r="D73" i="1"/>
  <c r="D82" i="1"/>
  <c r="E89" i="1"/>
  <c r="D89" i="1"/>
  <c r="N98" i="1"/>
  <c r="N66" i="1" s="1"/>
  <c r="N26" i="1" s="1"/>
  <c r="N176" i="1" s="1"/>
  <c r="R98" i="1"/>
  <c r="R66" i="1" s="1"/>
  <c r="R26" i="1" s="1"/>
  <c r="R171" i="1" s="1"/>
  <c r="D108" i="1"/>
  <c r="E115" i="1"/>
  <c r="D115" i="1"/>
  <c r="J129" i="1"/>
  <c r="J128" i="1" s="1"/>
  <c r="J127" i="1" s="1"/>
  <c r="E131" i="1"/>
  <c r="D131" i="1"/>
  <c r="D140" i="1"/>
  <c r="E147" i="1"/>
  <c r="D147" i="1"/>
  <c r="D156" i="1"/>
  <c r="D166" i="1"/>
  <c r="F102" i="2"/>
  <c r="E102" i="2"/>
  <c r="F52" i="2"/>
  <c r="E52" i="2"/>
  <c r="K8" i="1"/>
  <c r="E81" i="1"/>
  <c r="D81" i="1"/>
  <c r="O92" i="1"/>
  <c r="E107" i="1"/>
  <c r="D107" i="1"/>
  <c r="P123" i="1"/>
  <c r="I128" i="1"/>
  <c r="O129" i="1"/>
  <c r="O128" i="1" s="1"/>
  <c r="O127" i="1" s="1"/>
  <c r="E139" i="1"/>
  <c r="D139" i="1"/>
  <c r="E155" i="1"/>
  <c r="D155" i="1"/>
  <c r="E165" i="1"/>
  <c r="D165" i="1"/>
  <c r="P186" i="1"/>
  <c r="R182" i="1"/>
  <c r="O177" i="1"/>
  <c r="O176" i="1"/>
  <c r="Q182" i="1"/>
  <c r="Q178" i="1"/>
  <c r="J43" i="2"/>
  <c r="F58" i="2"/>
  <c r="E58" i="2"/>
  <c r="F62" i="2"/>
  <c r="E62" i="2"/>
  <c r="M64" i="2"/>
  <c r="F151" i="2"/>
  <c r="E151" i="2"/>
  <c r="F155" i="2"/>
  <c r="E155" i="2"/>
  <c r="F159" i="2"/>
  <c r="E159" i="2"/>
  <c r="F165" i="2"/>
  <c r="E165" i="2"/>
  <c r="F169" i="2"/>
  <c r="E169" i="2"/>
  <c r="K133" i="2"/>
  <c r="N133" i="2" s="1"/>
  <c r="F139" i="2"/>
  <c r="E139" i="2"/>
  <c r="F143" i="2"/>
  <c r="E143" i="2"/>
  <c r="F147" i="2"/>
  <c r="E147" i="2"/>
  <c r="I98" i="1"/>
  <c r="E31" i="2"/>
  <c r="E33" i="2"/>
  <c r="E38" i="2"/>
  <c r="E56" i="2"/>
  <c r="N63" i="2"/>
  <c r="E100" i="2"/>
  <c r="E132" i="2"/>
  <c r="F49" i="2"/>
  <c r="E49" i="2"/>
  <c r="F137" i="2"/>
  <c r="E137" i="2"/>
  <c r="F141" i="2"/>
  <c r="E141" i="2"/>
  <c r="F145" i="2"/>
  <c r="E145" i="2"/>
  <c r="F149" i="2"/>
  <c r="E149" i="2"/>
  <c r="F153" i="2"/>
  <c r="E153" i="2"/>
  <c r="F157" i="2"/>
  <c r="E157" i="2"/>
  <c r="F161" i="2"/>
  <c r="E161" i="2"/>
  <c r="F167" i="2"/>
  <c r="E167" i="2"/>
  <c r="F171" i="2"/>
  <c r="E171" i="2"/>
  <c r="N8" i="1" l="1"/>
  <c r="P8" i="1" s="1"/>
  <c r="J8" i="1"/>
  <c r="J67" i="1"/>
  <c r="J98" i="1"/>
  <c r="Q66" i="1"/>
  <c r="Q26" i="1" s="1"/>
  <c r="Q171" i="1" s="1"/>
  <c r="M43" i="2"/>
  <c r="J42" i="2"/>
  <c r="M42" i="2" s="1"/>
  <c r="J27" i="2"/>
  <c r="M27" i="2" s="1"/>
  <c r="N134" i="2"/>
  <c r="N104" i="2"/>
  <c r="N42" i="2"/>
  <c r="N43" i="2"/>
  <c r="J68" i="2"/>
  <c r="M69" i="2"/>
  <c r="M104" i="2"/>
  <c r="N69" i="2"/>
  <c r="J35" i="2"/>
  <c r="M35" i="2" s="1"/>
  <c r="M36" i="2"/>
  <c r="K68" i="2"/>
  <c r="P63" i="1"/>
  <c r="I62" i="1"/>
  <c r="O67" i="1"/>
  <c r="O98" i="1"/>
  <c r="L68" i="2"/>
  <c r="R175" i="1"/>
  <c r="R179" i="1" s="1"/>
  <c r="O175" i="1"/>
  <c r="O179" i="1" s="1"/>
  <c r="O181" i="1"/>
  <c r="L98" i="1"/>
  <c r="P98" i="1"/>
  <c r="M63" i="2"/>
  <c r="N171" i="1"/>
  <c r="I27" i="1"/>
  <c r="P28" i="1"/>
  <c r="L28" i="1"/>
  <c r="J177" i="2"/>
  <c r="J180" i="2" s="1"/>
  <c r="M6" i="2"/>
  <c r="K180" i="2"/>
  <c r="N6" i="2"/>
  <c r="M133" i="2"/>
  <c r="L183" i="1"/>
  <c r="L182" i="1"/>
  <c r="K183" i="1"/>
  <c r="K182" i="1"/>
  <c r="N183" i="1"/>
  <c r="N182" i="1"/>
  <c r="I183" i="1"/>
  <c r="I182" i="1"/>
  <c r="J182" i="1"/>
  <c r="J183" i="1"/>
  <c r="Q175" i="1"/>
  <c r="Q179" i="1" s="1"/>
  <c r="Q181" i="1"/>
  <c r="R181" i="1"/>
  <c r="L128" i="1"/>
  <c r="I127" i="1"/>
  <c r="P128" i="1"/>
  <c r="K171" i="1"/>
  <c r="L8" i="1"/>
  <c r="L43" i="1"/>
  <c r="I42" i="1"/>
  <c r="P43" i="1"/>
  <c r="I66" i="1"/>
  <c r="J66" i="1" l="1"/>
  <c r="J26" i="1" s="1"/>
  <c r="J176" i="1" s="1"/>
  <c r="J26" i="2"/>
  <c r="L26" i="2"/>
  <c r="I10" i="5" s="1"/>
  <c r="I8" i="5" s="1"/>
  <c r="K26" i="2"/>
  <c r="K182" i="2" s="1"/>
  <c r="K183" i="2" s="1"/>
  <c r="K185" i="2" s="1"/>
  <c r="N68" i="2"/>
  <c r="M68" i="2"/>
  <c r="L181" i="1"/>
  <c r="N181" i="1"/>
  <c r="O66" i="1"/>
  <c r="O26" i="1" s="1"/>
  <c r="O171" i="1" s="1"/>
  <c r="K181" i="1"/>
  <c r="P62" i="1"/>
  <c r="L62" i="1"/>
  <c r="P42" i="1"/>
  <c r="L42" i="1"/>
  <c r="P27" i="1"/>
  <c r="L27" i="1"/>
  <c r="I26" i="1"/>
  <c r="I181" i="1"/>
  <c r="J181" i="1"/>
  <c r="L66" i="1"/>
  <c r="P66" i="1"/>
  <c r="L127" i="1"/>
  <c r="P127" i="1"/>
  <c r="L186" i="1" l="1"/>
  <c r="L179" i="1"/>
  <c r="J186" i="1"/>
  <c r="J179" i="1"/>
  <c r="K186" i="1"/>
  <c r="K179" i="1"/>
  <c r="N186" i="1"/>
  <c r="N179" i="1"/>
  <c r="I186" i="1"/>
  <c r="I179" i="1"/>
  <c r="J171" i="1"/>
  <c r="L173" i="2"/>
  <c r="L178" i="2"/>
  <c r="L182" i="2" s="1"/>
  <c r="L183" i="2" s="1"/>
  <c r="L185" i="2" s="1"/>
  <c r="G10" i="5"/>
  <c r="G8" i="5" s="1"/>
  <c r="K8" i="5" s="1"/>
  <c r="M26" i="2"/>
  <c r="H10" i="5"/>
  <c r="H8" i="5" s="1"/>
  <c r="J8" i="5" s="1"/>
  <c r="N26" i="2"/>
  <c r="P26" i="1"/>
  <c r="I176" i="1"/>
  <c r="L176" i="1" s="1"/>
  <c r="L26" i="1"/>
  <c r="I171" i="1"/>
  <c r="L171" i="1" s="1"/>
  <c r="J178" i="2"/>
  <c r="J182" i="2" s="1"/>
  <c r="J183" i="2" s="1"/>
  <c r="J185" i="2" s="1"/>
  <c r="J173" i="2"/>
  <c r="M173" i="2" l="1"/>
  <c r="K10" i="5"/>
  <c r="J10" i="5"/>
</calcChain>
</file>

<file path=xl/comments1.xml><?xml version="1.0" encoding="utf-8"?>
<comments xmlns="http://schemas.openxmlformats.org/spreadsheetml/2006/main">
  <authors>
    <author>Windows User</author>
  </authors>
  <commentList>
    <comment ref="J8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  <comment ref="K8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  <comment ref="L8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  <comment ref="M8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  <comment ref="N8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Windows User:</t>
        </r>
        <r>
          <rPr>
            <sz val="9"/>
            <color indexed="81"/>
            <rFont val="Segoe UI"/>
            <family val="2"/>
            <charset val="238"/>
          </rPr>
          <t xml:space="preserve">
816.563 redovna +12.370 sudske presude</t>
        </r>
      </text>
    </comment>
  </commentList>
</comments>
</file>

<file path=xl/sharedStrings.xml><?xml version="1.0" encoding="utf-8"?>
<sst xmlns="http://schemas.openxmlformats.org/spreadsheetml/2006/main" count="1962" uniqueCount="243">
  <si>
    <t>REALIZACIJA ZA RAZDOBLJE 1.1.2023. - 30.6.2023. I USPOREDBA S PLANOM I ISTIM RAZDOBLJEM 2022.</t>
  </si>
  <si>
    <t>OPĆI DIO</t>
  </si>
  <si>
    <t>Pozicija</t>
  </si>
  <si>
    <t>Naziv</t>
  </si>
  <si>
    <t>Plan
(HRK)</t>
  </si>
  <si>
    <t>Plan
(EUR)</t>
  </si>
  <si>
    <t>Ostvarenje</t>
  </si>
  <si>
    <t>Indeks
6/4</t>
  </si>
  <si>
    <t>Plan 2023</t>
  </si>
  <si>
    <t>SVEUKUPNO PRIHODI</t>
  </si>
  <si>
    <t>Izvor 1.1.1</t>
  </si>
  <si>
    <t>Opći prihodi i primitci - PK u sustavu riznice</t>
  </si>
  <si>
    <t>1</t>
  </si>
  <si>
    <t>6711</t>
  </si>
  <si>
    <t>Prihodi iz nadležnog proračuna</t>
  </si>
  <si>
    <t>Prihodi iz nadležnog proračuna,progr.fin.</t>
  </si>
  <si>
    <t>Izvor 3.1.1</t>
  </si>
  <si>
    <t>Vlastiti prihodi</t>
  </si>
  <si>
    <t>6413</t>
  </si>
  <si>
    <t>Prihodi od financijske imovine</t>
  </si>
  <si>
    <t>6415</t>
  </si>
  <si>
    <t>Pozitivne tečajne razlike</t>
  </si>
  <si>
    <t>6526</t>
  </si>
  <si>
    <t>Ostali nespomenuti prihodi</t>
  </si>
  <si>
    <t/>
  </si>
  <si>
    <t>6614</t>
  </si>
  <si>
    <t xml:space="preserve">Prihodi od prodaje proizvoda, robe </t>
  </si>
  <si>
    <t>6615</t>
  </si>
  <si>
    <t>Prihodi od prodaje usluga</t>
  </si>
  <si>
    <t>922</t>
  </si>
  <si>
    <t>Preneseni višak</t>
  </si>
  <si>
    <t>Izvor 5.1.1</t>
  </si>
  <si>
    <t>6323</t>
  </si>
  <si>
    <t>Tekuće pomoći od  institucija i tijela EU</t>
  </si>
  <si>
    <t>6324</t>
  </si>
  <si>
    <t>Kapitalne pomoći od institucija EU</t>
  </si>
  <si>
    <t>Izvor 5.2.1</t>
  </si>
  <si>
    <t>Ostale pomoći i darovnice</t>
  </si>
  <si>
    <t>6361</t>
  </si>
  <si>
    <t>Tekuće pomoći iz proračuna JLPS ( gradovi i općine )</t>
  </si>
  <si>
    <t>6391</t>
  </si>
  <si>
    <t>Prijenosi između proračunskih korisnika istog proračuna</t>
  </si>
  <si>
    <t>6393</t>
  </si>
  <si>
    <t xml:space="preserve">Prijenosi između prorač. korisnika istog prorač.temeljem prijenosa EU sredstava </t>
  </si>
  <si>
    <t>SVEUKUPNO RASHODI</t>
  </si>
  <si>
    <t>A622000</t>
  </si>
  <si>
    <t>Redovna djelatnost javnih instituta</t>
  </si>
  <si>
    <t>Rashodi poslovanja (3)</t>
  </si>
  <si>
    <t>3111</t>
  </si>
  <si>
    <t>Plaće za redovan rad</t>
  </si>
  <si>
    <t>3121</t>
  </si>
  <si>
    <t>Ostali rashodi za zaposlene</t>
  </si>
  <si>
    <t>3132</t>
  </si>
  <si>
    <t>Doprinosi za zdravstveno osiguranje</t>
  </si>
  <si>
    <t>3212</t>
  </si>
  <si>
    <t xml:space="preserve">Naknade za  prijevoz </t>
  </si>
  <si>
    <t>3295</t>
  </si>
  <si>
    <t>Pristojbe i naknade</t>
  </si>
  <si>
    <t>A622120</t>
  </si>
  <si>
    <t>Pravomoćne sudske presude</t>
  </si>
  <si>
    <t>3237</t>
  </si>
  <si>
    <t>Intelektualne i osobne usluge</t>
  </si>
  <si>
    <t>A622125</t>
  </si>
  <si>
    <t>A622125.064</t>
  </si>
  <si>
    <t>Interreg Dunvski lines</t>
  </si>
  <si>
    <t>Pomoći EU</t>
  </si>
  <si>
    <t>3211</t>
  </si>
  <si>
    <t>Službena putovanja</t>
  </si>
  <si>
    <t>Naknade za prijevoz, za rad na terenu i odvojeni život</t>
  </si>
  <si>
    <t>3213</t>
  </si>
  <si>
    <t>Stručno usavršavanje zaposlenika</t>
  </si>
  <si>
    <t>3221</t>
  </si>
  <si>
    <t>Uredski materijal</t>
  </si>
  <si>
    <t>3225</t>
  </si>
  <si>
    <t>Sitni inventar i auto gume</t>
  </si>
  <si>
    <t>3232</t>
  </si>
  <si>
    <t>Usluge tekućeg i investicijskog održavanja</t>
  </si>
  <si>
    <t>3233</t>
  </si>
  <si>
    <t>Usluge promidžbe i informiranja</t>
  </si>
  <si>
    <t>3239</t>
  </si>
  <si>
    <t>Ostale usluge</t>
  </si>
  <si>
    <t>3241</t>
  </si>
  <si>
    <t>Naknade troškova osobama izvan radnog odnosa</t>
  </si>
  <si>
    <t>3293</t>
  </si>
  <si>
    <t>Reprezentacija</t>
  </si>
  <si>
    <t>Rashodi za nabavu nefinancijske imovine (4)</t>
  </si>
  <si>
    <t>4225</t>
  </si>
  <si>
    <t>Instrumenti, uređaji i strojevi</t>
  </si>
  <si>
    <t>4241</t>
  </si>
  <si>
    <t>Knjige</t>
  </si>
  <si>
    <t>A622125.xxx</t>
  </si>
  <si>
    <t>Iron Age Danube</t>
  </si>
  <si>
    <t>A622132</t>
  </si>
  <si>
    <t>3223</t>
  </si>
  <si>
    <t>Energija</t>
  </si>
  <si>
    <t>3224</t>
  </si>
  <si>
    <t>Materijal i dijelovi za tekuće i investicijsko održavanje</t>
  </si>
  <si>
    <t>3227</t>
  </si>
  <si>
    <t>Službena, radna i zaštitna odjeća i obuća</t>
  </si>
  <si>
    <t>3231</t>
  </si>
  <si>
    <t>Usluge telefona,pošte i prijevoza</t>
  </si>
  <si>
    <t>3235</t>
  </si>
  <si>
    <t>Zakupnine i najamnine</t>
  </si>
  <si>
    <t>3238</t>
  </si>
  <si>
    <t>Računalne usluge</t>
  </si>
  <si>
    <t>3292</t>
  </si>
  <si>
    <t>Premije osiguranja</t>
  </si>
  <si>
    <t>Ostali nespomenuti rashodi poslovanja</t>
  </si>
  <si>
    <t>Bankarske usluge  i usluge platnog prometa</t>
  </si>
  <si>
    <t>Negativne tečajne razlike i razlike zbog primjene valutne kl</t>
  </si>
  <si>
    <t>4221</t>
  </si>
  <si>
    <t>Uredska oprema i namještaj</t>
  </si>
  <si>
    <t>4222</t>
  </si>
  <si>
    <t>Komunikacijska oprema</t>
  </si>
  <si>
    <t>4227</t>
  </si>
  <si>
    <t>Uređaji, strojevi i oprema</t>
  </si>
  <si>
    <t>Knjige,umjetnička  djela i ostale izlož.vrijed.</t>
  </si>
  <si>
    <t>3214</t>
  </si>
  <si>
    <t>Ostale naknade troškova zaposlenima</t>
  </si>
  <si>
    <t>3432</t>
  </si>
  <si>
    <t>3721</t>
  </si>
  <si>
    <t>Naknade građanima i kućanstvima</t>
  </si>
  <si>
    <t>3831</t>
  </si>
  <si>
    <t>Naknade šteta privatnim i pravnim osobama</t>
  </si>
  <si>
    <t>4262</t>
  </si>
  <si>
    <t>Ulaganje u računalne programe</t>
  </si>
  <si>
    <t>A622137</t>
  </si>
  <si>
    <t>Programsko financiranje javnih znanstvenih instituta</t>
  </si>
  <si>
    <t>3234</t>
  </si>
  <si>
    <t>Komunalne usluge</t>
  </si>
  <si>
    <t>3236</t>
  </si>
  <si>
    <t>Zdravstvene i veterinarske usluge</t>
  </si>
  <si>
    <t>3291</t>
  </si>
  <si>
    <t>Naknade za rad predstavničkih i izvršnih tijela, povjerensta</t>
  </si>
  <si>
    <t>3294</t>
  </si>
  <si>
    <t>Članarine i norme</t>
  </si>
  <si>
    <t>3299</t>
  </si>
  <si>
    <t>3431</t>
  </si>
  <si>
    <t>Otali financijski rashodi</t>
  </si>
  <si>
    <t>3433</t>
  </si>
  <si>
    <t>Zatezne kamate</t>
  </si>
  <si>
    <t>4124</t>
  </si>
  <si>
    <t>Ostala prava</t>
  </si>
  <si>
    <t>4223</t>
  </si>
  <si>
    <t>Oprema za održavanje i zaštitu</t>
  </si>
  <si>
    <t>Ulaganja u računalnu programe</t>
  </si>
  <si>
    <t>VIŠAK/MANJAK  RAZDOBLJA</t>
  </si>
  <si>
    <t>REKAPITULACIJA</t>
  </si>
  <si>
    <t>I</t>
  </si>
  <si>
    <t>PRIHODI UKUPNO</t>
  </si>
  <si>
    <t>PRIHODI POSLOVANJA</t>
  </si>
  <si>
    <t>PRIHODI OD NEFINANCIJSKE IMOVINE</t>
  </si>
  <si>
    <t>PRENESENI VIŠAK</t>
  </si>
  <si>
    <t>II</t>
  </si>
  <si>
    <t>RASHODI UKUPNO</t>
  </si>
  <si>
    <t>RASHODI POSLOVANJA</t>
  </si>
  <si>
    <t>III</t>
  </si>
  <si>
    <t>RAZLIKA - VIŠAK/MANJAK   - (I-II)</t>
  </si>
  <si>
    <t>Konto</t>
  </si>
  <si>
    <t>Ostvarenje I.-VI. 2022</t>
  </si>
  <si>
    <t>Plan 2023
(EUR)</t>
  </si>
  <si>
    <t>Ostvarenje I.-VI. 2023</t>
  </si>
  <si>
    <t>Indeks
2023/2022
(6/4)</t>
  </si>
  <si>
    <t>Indeks
2023/Plan 2023
(6/5)</t>
  </si>
  <si>
    <t>SVEUKUPNO PRIHODI RAZDOBLJA</t>
  </si>
  <si>
    <t>SVEUKUPNO RASHODI RAZDOBLJA</t>
  </si>
  <si>
    <t>PRIMITCI OD NEFINANCIJSKE IMOVINE - POVRAT JAMČEVNIH POLOGA</t>
  </si>
  <si>
    <t>IV</t>
  </si>
  <si>
    <t>PRIHOD I PRIMITCI (I + III)</t>
  </si>
  <si>
    <t>V</t>
  </si>
  <si>
    <t>IZDATCI</t>
  </si>
  <si>
    <t>VI</t>
  </si>
  <si>
    <t>UKUPNO RASHODI I IZDATCI (II+V)</t>
  </si>
  <si>
    <t>VII</t>
  </si>
  <si>
    <t>VIŠAK/MANJAK  RAZDOBLJA - (IV-VI)</t>
  </si>
  <si>
    <t>VIII</t>
  </si>
  <si>
    <t>PRENESENI VIŠAK (konto 922)</t>
  </si>
  <si>
    <t>IX</t>
  </si>
  <si>
    <t>VIŠAK PRIHODA S PRENESENIM VIŠKOM - (VII + VIII)</t>
  </si>
  <si>
    <t>A622125.014</t>
  </si>
  <si>
    <t>UMJETNIČKI PAVILJON</t>
  </si>
  <si>
    <t>Izvještaj o prihodima i rashodima prema ekonomskoj klasifikaciji</t>
  </si>
  <si>
    <t>PRI-RAS</t>
  </si>
  <si>
    <t>Aktivnost</t>
  </si>
  <si>
    <t>Izvor</t>
  </si>
  <si>
    <t>Konto 4. razima</t>
  </si>
  <si>
    <t>Plan-2023
(EUR)</t>
  </si>
  <si>
    <t>Indeks
Ostv_23/Ostv_22
(6/4)</t>
  </si>
  <si>
    <t>UKUPNO PRIHODI</t>
  </si>
  <si>
    <t>6331</t>
  </si>
  <si>
    <t>PRI</t>
  </si>
  <si>
    <t>6631</t>
  </si>
  <si>
    <t>UKUPNO RASHODI</t>
  </si>
  <si>
    <t>RAS</t>
  </si>
  <si>
    <t>RD</t>
  </si>
  <si>
    <t>PRDJ</t>
  </si>
  <si>
    <t>OPK</t>
  </si>
  <si>
    <t>4511</t>
  </si>
  <si>
    <t>Izvještaj o prihodima i rashodima prema izvorima financiranja</t>
  </si>
  <si>
    <t>Izvještaj o  rashodima prema funkcionalnoj klasifikaciji</t>
  </si>
  <si>
    <t>08</t>
  </si>
  <si>
    <t>Rekreacija, kultura i religija (šifre 081 do 086)</t>
  </si>
  <si>
    <t>081</t>
  </si>
  <si>
    <t>Službe rekreacije i sporta</t>
  </si>
  <si>
    <t>082</t>
  </si>
  <si>
    <t>Službe kulture</t>
  </si>
  <si>
    <t>083</t>
  </si>
  <si>
    <t>Službe emitiranja i izdavanja</t>
  </si>
  <si>
    <t>084</t>
  </si>
  <si>
    <t>Religijske i druge službe zajednice</t>
  </si>
  <si>
    <t>085</t>
  </si>
  <si>
    <t>Istraživanje i razvoj rekreacije, kulture i religije</t>
  </si>
  <si>
    <t>086</t>
  </si>
  <si>
    <t>Rashodi za rekreaciju, kulturu i religiju koje nisu drugdje svrstane</t>
  </si>
  <si>
    <t>Program</t>
  </si>
  <si>
    <t>Institut za arheologiju</t>
  </si>
  <si>
    <t>10000, Zagreb, Jurjevska ulica 15</t>
  </si>
  <si>
    <t>Indeks
Ostv_23/Plan
(6/5)</t>
  </si>
  <si>
    <t>Klasa</t>
  </si>
  <si>
    <t>REALIZACIJA ZA RAZDOBLJE 1.1.2023. - 31.12.2023. I USPOREDBA S PLANOM I ISTIM RAZDOBLJEM 2022.</t>
  </si>
  <si>
    <t>Ostvarenje I.-XII. 2022</t>
  </si>
  <si>
    <t>Ostvarenje I.-XII. 2023</t>
  </si>
  <si>
    <t>6392</t>
  </si>
  <si>
    <t>Kapitalni prijenosi između proračunskih korisnika istog proračuna</t>
  </si>
  <si>
    <t>Izvor 5.8.1</t>
  </si>
  <si>
    <t>3493</t>
  </si>
  <si>
    <t>3</t>
  </si>
  <si>
    <t>32</t>
  </si>
  <si>
    <t>Materijal i sirovine</t>
  </si>
  <si>
    <t>3222</t>
  </si>
  <si>
    <t>1.1.2022.
-
31.12.2022.</t>
  </si>
  <si>
    <t>1.1.2023.
-
31.12.2023.</t>
  </si>
  <si>
    <t>PRIMITCI</t>
  </si>
  <si>
    <t>RASHODI ZA NEFINANCIJSKU IMOVINU</t>
  </si>
  <si>
    <t>I.I</t>
  </si>
  <si>
    <t>II.I</t>
  </si>
  <si>
    <t>IZDACI</t>
  </si>
  <si>
    <t>RAZLIKA - VIŠAK/MANJAK   - (I.I - II.I)</t>
  </si>
  <si>
    <t>RASHODI I IZDACI UKUPNO (3+4+5)</t>
  </si>
  <si>
    <t>PRIHODI I PRIMITCI (6+7+8+9)</t>
  </si>
  <si>
    <t>Ostvarenje I.-XII. 2022
(EUR)</t>
  </si>
  <si>
    <t>Ostvarenje I.-XII. 2023
(EUR)</t>
  </si>
  <si>
    <t>Ostvarenje I.-XIII. 2022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</si>
</sst>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EUR]"/>
    <numFmt numFmtId="165" formatCode="#,##0.00\ &quot;kn&quot;"/>
    <numFmt numFmtId="166" formatCode="#,##0\ [$EUR]"/>
  </numFmts>
  <fonts count="18" x14ac:knownFonts="1">
    <font>
      <sz val="11"/>
      <color theme="1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scheme val="minor"/>
    </font>
    <font>
      <b/>
      <sz val="9"/>
      <color theme="4" tint="-0.49998474074526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9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rgb="FFC00000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b/>
      <sz val="8"/>
      <color theme="4" tint="-0.499984740745262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3"/>
      <color theme="4" tint="-0.499984740745262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165" fontId="1" fillId="2" borderId="0" xfId="0" applyNumberFormat="1" applyFont="1" applyFill="1" applyAlignment="1">
      <alignment vertical="center"/>
    </xf>
    <xf numFmtId="10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 wrapText="1"/>
    </xf>
    <xf numFmtId="10" fontId="5" fillId="0" borderId="0" xfId="0" quotePrefix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2" xfId="0" quotePrefix="1" applyFont="1" applyFill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165" fontId="6" fillId="4" borderId="2" xfId="0" applyNumberFormat="1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vertical="center"/>
    </xf>
    <xf numFmtId="4" fontId="6" fillId="4" borderId="2" xfId="0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5" borderId="0" xfId="0" quotePrefix="1" applyFont="1" applyFill="1" applyBorder="1" applyAlignment="1">
      <alignment vertical="center"/>
    </xf>
    <xf numFmtId="0" fontId="6" fillId="5" borderId="0" xfId="0" applyFont="1" applyFill="1" applyBorder="1" applyAlignment="1">
      <alignment vertical="center" wrapText="1"/>
    </xf>
    <xf numFmtId="165" fontId="6" fillId="5" borderId="0" xfId="0" applyNumberFormat="1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left" vertical="center" indent="2"/>
    </xf>
    <xf numFmtId="49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5" borderId="0" xfId="0" applyNumberFormat="1" applyFont="1" applyFill="1" applyAlignment="1">
      <alignment horizontal="left" vertical="center" indent="2"/>
    </xf>
    <xf numFmtId="49" fontId="1" fillId="5" borderId="0" xfId="0" applyNumberFormat="1" applyFont="1" applyFill="1" applyAlignment="1">
      <alignment horizontal="left" vertical="center" indent="1"/>
    </xf>
    <xf numFmtId="0" fontId="1" fillId="5" borderId="0" xfId="0" applyFont="1" applyFill="1" applyAlignment="1">
      <alignment vertical="center"/>
    </xf>
    <xf numFmtId="165" fontId="1" fillId="5" borderId="0" xfId="0" applyNumberFormat="1" applyFont="1" applyFill="1" applyAlignment="1">
      <alignment vertical="center"/>
    </xf>
    <xf numFmtId="16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0" fontId="1" fillId="0" borderId="0" xfId="0" applyNumberFormat="1" applyFont="1" applyAlignment="1">
      <alignment horizontal="left" vertical="center" indent="1"/>
    </xf>
    <xf numFmtId="0" fontId="1" fillId="0" borderId="0" xfId="0" applyNumberFormat="1" applyFont="1" applyAlignment="1">
      <alignment horizontal="left" vertical="center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6" fillId="4" borderId="3" xfId="0" quotePrefix="1" applyFont="1" applyFill="1" applyBorder="1" applyAlignment="1">
      <alignment vertical="center"/>
    </xf>
    <xf numFmtId="0" fontId="6" fillId="4" borderId="3" xfId="0" applyFont="1" applyFill="1" applyBorder="1" applyAlignment="1">
      <alignment vertical="center" wrapText="1"/>
    </xf>
    <xf numFmtId="4" fontId="6" fillId="4" borderId="3" xfId="0" applyNumberFormat="1" applyFont="1" applyFill="1" applyBorder="1" applyAlignment="1">
      <alignment vertical="center"/>
    </xf>
    <xf numFmtId="164" fontId="6" fillId="4" borderId="3" xfId="0" applyNumberFormat="1" applyFont="1" applyFill="1" applyBorder="1" applyAlignment="1">
      <alignment vertical="center"/>
    </xf>
    <xf numFmtId="165" fontId="6" fillId="4" borderId="3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0" fontId="6" fillId="5" borderId="1" xfId="0" applyFont="1" applyFill="1" applyBorder="1" applyAlignment="1">
      <alignment horizontal="left" vertical="center" indent="2"/>
    </xf>
    <xf numFmtId="0" fontId="6" fillId="5" borderId="1" xfId="0" quotePrefix="1" applyFont="1" applyFill="1" applyBorder="1" applyAlignment="1">
      <alignment horizontal="left" vertical="center" indent="2"/>
    </xf>
    <xf numFmtId="0" fontId="6" fillId="5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165" fontId="6" fillId="5" borderId="1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6" fillId="5" borderId="2" xfId="0" applyFont="1" applyFill="1" applyBorder="1" applyAlignment="1">
      <alignment horizontal="left" vertical="center" indent="2"/>
    </xf>
    <xf numFmtId="0" fontId="6" fillId="5" borderId="2" xfId="0" quotePrefix="1" applyFont="1" applyFill="1" applyBorder="1" applyAlignment="1">
      <alignment horizontal="left" vertical="center" indent="2"/>
    </xf>
    <xf numFmtId="0" fontId="6" fillId="5" borderId="2" xfId="0" applyFont="1" applyFill="1" applyBorder="1" applyAlignment="1">
      <alignment vertical="center" wrapText="1"/>
    </xf>
    <xf numFmtId="4" fontId="6" fillId="5" borderId="2" xfId="0" applyNumberFormat="1" applyFont="1" applyFill="1" applyBorder="1" applyAlignment="1">
      <alignment vertical="center"/>
    </xf>
    <xf numFmtId="164" fontId="6" fillId="5" borderId="2" xfId="0" applyNumberFormat="1" applyFont="1" applyFill="1" applyBorder="1" applyAlignment="1">
      <alignment vertical="center"/>
    </xf>
    <xf numFmtId="165" fontId="6" fillId="5" borderId="2" xfId="0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 indent="2"/>
    </xf>
    <xf numFmtId="0" fontId="6" fillId="5" borderId="0" xfId="0" quotePrefix="1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164" fontId="12" fillId="3" borderId="0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vertical="center"/>
    </xf>
    <xf numFmtId="3" fontId="6" fillId="5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3" fontId="13" fillId="4" borderId="2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" fontId="4" fillId="3" borderId="0" xfId="0" applyNumberFormat="1" applyFont="1" applyFill="1" applyAlignment="1">
      <alignment horizontal="right" vertical="center" wrapText="1"/>
    </xf>
    <xf numFmtId="4" fontId="10" fillId="3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horizontal="left" vertical="center" indent="2"/>
    </xf>
    <xf numFmtId="0" fontId="4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right" vertical="center" indent="1"/>
    </xf>
    <xf numFmtId="4" fontId="0" fillId="0" borderId="0" xfId="0" applyNumberFormat="1"/>
    <xf numFmtId="0" fontId="16" fillId="2" borderId="0" xfId="0" applyNumberFormat="1" applyFont="1" applyFill="1" applyAlignment="1">
      <alignment horizontal="left" vertical="center"/>
    </xf>
    <xf numFmtId="0" fontId="1" fillId="2" borderId="0" xfId="0" applyNumberFormat="1" applyFont="1" applyFill="1" applyAlignment="1">
      <alignment horizontal="left" vertical="center"/>
    </xf>
    <xf numFmtId="0" fontId="4" fillId="3" borderId="0" xfId="0" applyNumberFormat="1" applyFont="1" applyFill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/>
    </xf>
    <xf numFmtId="4" fontId="7" fillId="5" borderId="0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horizontal="left" vertical="center" indent="2"/>
    </xf>
    <xf numFmtId="0" fontId="6" fillId="5" borderId="4" xfId="0" quotePrefix="1" applyFont="1" applyFill="1" applyBorder="1" applyAlignment="1">
      <alignment horizontal="left" vertical="center" indent="2"/>
    </xf>
    <xf numFmtId="0" fontId="6" fillId="5" borderId="4" xfId="0" applyFont="1" applyFill="1" applyBorder="1" applyAlignment="1">
      <alignment vertical="center" wrapText="1"/>
    </xf>
    <xf numFmtId="4" fontId="6" fillId="5" borderId="4" xfId="0" applyNumberFormat="1" applyFont="1" applyFill="1" applyBorder="1" applyAlignment="1">
      <alignment vertical="center"/>
    </xf>
    <xf numFmtId="164" fontId="6" fillId="5" borderId="4" xfId="0" applyNumberFormat="1" applyFont="1" applyFill="1" applyBorder="1" applyAlignment="1">
      <alignment vertical="center"/>
    </xf>
    <xf numFmtId="165" fontId="6" fillId="5" borderId="4" xfId="0" applyNumberFormat="1" applyFont="1" applyFill="1" applyBorder="1" applyAlignment="1">
      <alignment vertical="center"/>
    </xf>
    <xf numFmtId="0" fontId="6" fillId="5" borderId="5" xfId="0" applyFont="1" applyFill="1" applyBorder="1" applyAlignment="1">
      <alignment horizontal="left" vertical="center" indent="2"/>
    </xf>
    <xf numFmtId="0" fontId="6" fillId="5" borderId="5" xfId="0" quotePrefix="1" applyFont="1" applyFill="1" applyBorder="1" applyAlignment="1">
      <alignment horizontal="left" vertical="center" indent="2"/>
    </xf>
    <xf numFmtId="0" fontId="6" fillId="5" borderId="5" xfId="0" applyFont="1" applyFill="1" applyBorder="1" applyAlignment="1">
      <alignment vertical="center" wrapText="1"/>
    </xf>
    <xf numFmtId="4" fontId="6" fillId="5" borderId="5" xfId="0" applyNumberFormat="1" applyFont="1" applyFill="1" applyBorder="1" applyAlignment="1">
      <alignment vertical="center"/>
    </xf>
    <xf numFmtId="164" fontId="6" fillId="5" borderId="5" xfId="0" applyNumberFormat="1" applyFont="1" applyFill="1" applyBorder="1" applyAlignment="1">
      <alignment vertical="center"/>
    </xf>
    <xf numFmtId="165" fontId="6" fillId="5" borderId="5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4" fontId="7" fillId="5" borderId="5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Normalno" xfId="0" builtinId="0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opLeftCell="F1" zoomScale="90" zoomScaleNormal="90" workbookViewId="0">
      <selection activeCell="G180" sqref="G180"/>
    </sheetView>
  </sheetViews>
  <sheetFormatPr defaultRowHeight="21.95" customHeight="1" outlineLevelRow="1" x14ac:dyDescent="0.25"/>
  <cols>
    <col min="1" max="2" width="0" style="5" hidden="1" customWidth="1"/>
    <col min="3" max="3" width="10" style="30" hidden="1" customWidth="1"/>
    <col min="4" max="4" width="5.140625" style="30" hidden="1" customWidth="1"/>
    <col min="5" max="5" width="12" style="30" hidden="1" customWidth="1"/>
    <col min="6" max="6" width="7.7109375" style="5" customWidth="1"/>
    <col min="7" max="7" width="8.7109375" style="5" customWidth="1"/>
    <col min="8" max="8" width="45.7109375" style="5" customWidth="1"/>
    <col min="9" max="9" width="15.7109375" style="5" hidden="1" customWidth="1"/>
    <col min="10" max="10" width="14.7109375" style="28" hidden="1" customWidth="1"/>
    <col min="11" max="11" width="15.7109375" style="27" hidden="1" customWidth="1"/>
    <col min="12" max="12" width="8.7109375" style="5" hidden="1" customWidth="1"/>
    <col min="13" max="13" width="6.7109375" style="5" hidden="1" customWidth="1"/>
    <col min="14" max="14" width="15.7109375" style="5" hidden="1" customWidth="1"/>
    <col min="15" max="15" width="18.7109375" style="28" customWidth="1"/>
    <col min="16" max="16" width="12.7109375" style="4" hidden="1" customWidth="1"/>
    <col min="17" max="18" width="18.7109375" style="28" customWidth="1"/>
    <col min="19" max="16384" width="9.140625" style="5"/>
  </cols>
  <sheetData>
    <row r="1" spans="6:18" ht="21.95" customHeight="1" x14ac:dyDescent="0.25">
      <c r="F1" s="76" t="str">
        <f>Sys!B5</f>
        <v>Institut za arheologiju</v>
      </c>
      <c r="G1" s="1"/>
      <c r="H1" s="1"/>
      <c r="I1" s="1"/>
      <c r="J1" s="2"/>
      <c r="K1" s="3"/>
      <c r="L1" s="1"/>
      <c r="M1" s="1"/>
      <c r="N1" s="1"/>
      <c r="O1" s="2"/>
      <c r="Q1" s="2"/>
      <c r="R1" s="2"/>
    </row>
    <row r="2" spans="6:18" ht="21.95" customHeight="1" x14ac:dyDescent="0.25">
      <c r="F2" s="76" t="str">
        <f>Sys!B6</f>
        <v>10000, Zagreb, Jurjevska ulica 15</v>
      </c>
      <c r="G2" s="1"/>
      <c r="H2" s="1"/>
      <c r="I2" s="1"/>
      <c r="J2" s="2"/>
      <c r="K2" s="3"/>
      <c r="L2" s="1"/>
      <c r="M2" s="1"/>
      <c r="N2" s="1"/>
      <c r="O2" s="2"/>
      <c r="Q2" s="2"/>
      <c r="R2" s="2"/>
    </row>
    <row r="3" spans="6:18" ht="30" customHeight="1" x14ac:dyDescent="0.25">
      <c r="F3" s="1"/>
      <c r="G3" s="1"/>
      <c r="H3" s="1"/>
      <c r="I3" s="1"/>
      <c r="J3" s="2"/>
      <c r="K3" s="3"/>
      <c r="L3" s="1"/>
      <c r="M3" s="1"/>
      <c r="N3" s="1"/>
      <c r="O3" s="2"/>
      <c r="Q3" s="2"/>
      <c r="R3" s="2"/>
    </row>
    <row r="4" spans="6:18" ht="30" customHeight="1" x14ac:dyDescent="0.25">
      <c r="F4" s="112" t="s">
        <v>219</v>
      </c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5" spans="6:18" ht="30" customHeight="1" x14ac:dyDescent="0.25">
      <c r="F5" s="112" t="s">
        <v>1</v>
      </c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6:18" ht="50.1" customHeight="1" x14ac:dyDescent="0.25">
      <c r="F6" s="6" t="s">
        <v>218</v>
      </c>
      <c r="G6" s="6"/>
      <c r="H6" s="6" t="s">
        <v>3</v>
      </c>
      <c r="I6" s="6" t="s">
        <v>4</v>
      </c>
      <c r="J6" s="7" t="s">
        <v>5</v>
      </c>
      <c r="K6" s="8" t="s">
        <v>6</v>
      </c>
      <c r="L6" s="6" t="s">
        <v>7</v>
      </c>
      <c r="N6" s="6" t="s">
        <v>4</v>
      </c>
      <c r="O6" s="7" t="s">
        <v>230</v>
      </c>
      <c r="P6" s="9"/>
      <c r="Q6" s="7" t="s">
        <v>8</v>
      </c>
      <c r="R6" s="7" t="s">
        <v>231</v>
      </c>
    </row>
    <row r="7" spans="6:18" ht="12.95" customHeight="1" x14ac:dyDescent="0.25">
      <c r="F7" s="10">
        <v>1</v>
      </c>
      <c r="G7" s="10">
        <v>2</v>
      </c>
      <c r="H7" s="10">
        <v>3</v>
      </c>
      <c r="I7" s="10">
        <v>4</v>
      </c>
      <c r="J7" s="11">
        <v>5</v>
      </c>
      <c r="K7" s="11">
        <v>6</v>
      </c>
      <c r="L7" s="10">
        <v>7</v>
      </c>
      <c r="N7" s="10">
        <v>4</v>
      </c>
      <c r="O7" s="10">
        <v>4</v>
      </c>
      <c r="Q7" s="10">
        <v>5</v>
      </c>
      <c r="R7" s="10">
        <v>6</v>
      </c>
    </row>
    <row r="8" spans="6:18" ht="27" hidden="1" customHeight="1" x14ac:dyDescent="0.25">
      <c r="F8" s="12"/>
      <c r="G8" s="13" t="s">
        <v>9</v>
      </c>
      <c r="H8" s="14"/>
      <c r="I8" s="15">
        <f>I9+I12+I19+I22</f>
        <v>10879921</v>
      </c>
      <c r="J8" s="16">
        <f>J9+J12+J19+J22</f>
        <v>1444013.6704492667</v>
      </c>
      <c r="K8" s="15">
        <f>K9+K12+K19+K22</f>
        <v>8168816.0999999996</v>
      </c>
      <c r="L8" s="17">
        <f>IF(K8&lt;&gt;0,K8/I8,0)</f>
        <v>0.75081575500410336</v>
      </c>
      <c r="N8" s="15">
        <f>N9+N12+N19+N22</f>
        <v>10706600.859999999</v>
      </c>
      <c r="O8" s="16">
        <f>O9+O12+O19+O22</f>
        <v>1421010.1347136507</v>
      </c>
      <c r="P8" s="4">
        <f>IF(I8&lt;&gt;0,N8/I8-1,0)</f>
        <v>-1.5930275596670262E-2</v>
      </c>
      <c r="Q8" s="16">
        <f>Q9+Q12+Q19+Q22</f>
        <v>1318456.5860435329</v>
      </c>
      <c r="R8" s="16">
        <f>R9+R12+R19+R22</f>
        <v>1222070.9777264583</v>
      </c>
    </row>
    <row r="9" spans="6:18" ht="27" hidden="1" customHeight="1" x14ac:dyDescent="0.25">
      <c r="F9" s="18"/>
      <c r="G9" s="19" t="s">
        <v>10</v>
      </c>
      <c r="H9" s="20" t="s">
        <v>11</v>
      </c>
      <c r="I9" s="21">
        <f>SUM(I10:I11)</f>
        <v>7507870</v>
      </c>
      <c r="J9" s="22">
        <f>SUM(J10:J11)</f>
        <v>996465.59161191853</v>
      </c>
      <c r="K9" s="21">
        <f t="shared" ref="K9" si="0">SUM(K10:K11)</f>
        <v>5207380.9099999992</v>
      </c>
      <c r="L9" s="23">
        <f t="shared" ref="L9" si="1">IF(K9&lt;&gt;0,K9/I9,0)</f>
        <v>0.69358964792943922</v>
      </c>
      <c r="N9" s="21">
        <f>SUM(N10:N11)</f>
        <v>7657854.8399999999</v>
      </c>
      <c r="O9" s="22">
        <f>SUM(O10:O11)</f>
        <v>1016372.0007963368</v>
      </c>
      <c r="P9" s="4">
        <f t="shared" ref="P9:P34" si="2">IF(I9&lt;&gt;0,N9/I9-1,0)</f>
        <v>1.997701611775371E-2</v>
      </c>
      <c r="Q9" s="22">
        <f>SUM(Q10:Q11)</f>
        <v>1039885.0005972526</v>
      </c>
      <c r="R9" s="22">
        <f>SUM(R10:R11)</f>
        <v>1039885.0005972526</v>
      </c>
    </row>
    <row r="10" spans="6:18" ht="21.95" hidden="1" customHeight="1" outlineLevel="1" x14ac:dyDescent="0.25">
      <c r="F10" s="24" t="s">
        <v>12</v>
      </c>
      <c r="G10" s="25" t="s">
        <v>13</v>
      </c>
      <c r="H10" s="26" t="s">
        <v>14</v>
      </c>
      <c r="I10" s="27">
        <v>6093385</v>
      </c>
      <c r="J10" s="28">
        <f>IF(I10&lt;&gt;0,I10/7.5345,"")</f>
        <v>808731.16995155613</v>
      </c>
      <c r="K10" s="27">
        <v>4255723.3099999996</v>
      </c>
      <c r="L10" s="29">
        <f>IF(I10&lt;&gt;0,K10/I10,0)</f>
        <v>0.69841694066598448</v>
      </c>
      <c r="N10" s="27">
        <v>5929493.2800000003</v>
      </c>
      <c r="O10" s="28">
        <f>IF(N10&lt;&gt;0,N10/7.5345,"")</f>
        <v>786979.00059725263</v>
      </c>
      <c r="P10" s="4">
        <f t="shared" si="2"/>
        <v>-2.6896662528299142E-2</v>
      </c>
      <c r="Q10" s="28">
        <v>786979.00059725263</v>
      </c>
      <c r="R10" s="28">
        <v>786979.00059725263</v>
      </c>
    </row>
    <row r="11" spans="6:18" ht="21.95" hidden="1" customHeight="1" outlineLevel="1" x14ac:dyDescent="0.25">
      <c r="F11" s="24">
        <v>2</v>
      </c>
      <c r="G11" s="25" t="s">
        <v>13</v>
      </c>
      <c r="H11" s="26" t="s">
        <v>15</v>
      </c>
      <c r="I11" s="27">
        <v>1414485</v>
      </c>
      <c r="J11" s="28">
        <f>IF(I11&lt;&gt;0,I11/7.5345,"")</f>
        <v>187734.42166036234</v>
      </c>
      <c r="K11" s="27">
        <v>951657.6</v>
      </c>
      <c r="L11" s="29">
        <f t="shared" ref="L11:L40" si="3">IF(I11&lt;&gt;0,K11/I11,0)</f>
        <v>0.67279440927263279</v>
      </c>
      <c r="N11" s="27">
        <v>1728361.56</v>
      </c>
      <c r="O11" s="28">
        <f>IF(N11&lt;&gt;0,N11/7.5345,"")</f>
        <v>229393.0001990842</v>
      </c>
      <c r="P11" s="4">
        <f t="shared" si="2"/>
        <v>0.22190165325189026</v>
      </c>
      <c r="Q11" s="28">
        <v>252906</v>
      </c>
      <c r="R11" s="28">
        <v>252906</v>
      </c>
    </row>
    <row r="12" spans="6:18" ht="27" hidden="1" customHeight="1" x14ac:dyDescent="0.25">
      <c r="F12" s="18"/>
      <c r="G12" s="19" t="s">
        <v>16</v>
      </c>
      <c r="H12" s="20" t="s">
        <v>17</v>
      </c>
      <c r="I12" s="21">
        <f>SUM(I13:I18)</f>
        <v>1015500</v>
      </c>
      <c r="J12" s="22">
        <f>SUM(J13:J18)</f>
        <v>134780.01194505274</v>
      </c>
      <c r="K12" s="21">
        <f>SUM(K13:K18)</f>
        <v>1430766.85</v>
      </c>
      <c r="L12" s="23">
        <f t="shared" si="3"/>
        <v>1.4089284588872477</v>
      </c>
      <c r="N12" s="21">
        <f>SUM(N13:N18)</f>
        <v>1505500</v>
      </c>
      <c r="O12" s="22">
        <f>SUM(O13:O18)</f>
        <v>199814.18806821952</v>
      </c>
      <c r="P12" s="4">
        <f t="shared" si="2"/>
        <v>0.48252092565238791</v>
      </c>
      <c r="Q12" s="22">
        <f>SUM(Q13:Q18)</f>
        <v>100729.97544628044</v>
      </c>
      <c r="R12" s="22">
        <f>SUM(R13:R18)</f>
        <v>100729.97544628044</v>
      </c>
    </row>
    <row r="13" spans="6:18" ht="21.95" hidden="1" customHeight="1" outlineLevel="1" x14ac:dyDescent="0.25">
      <c r="F13" s="24" t="s">
        <v>12</v>
      </c>
      <c r="G13" s="25" t="s">
        <v>18</v>
      </c>
      <c r="H13" s="26" t="s">
        <v>19</v>
      </c>
      <c r="I13" s="27">
        <v>400</v>
      </c>
      <c r="J13" s="28">
        <f t="shared" ref="J13:J25" si="4">IF(I13&lt;&gt;0,I13/7.5345,"")</f>
        <v>53.089123365850419</v>
      </c>
      <c r="K13" s="27">
        <v>36.75</v>
      </c>
      <c r="L13" s="29">
        <f t="shared" si="3"/>
        <v>9.1874999999999998E-2</v>
      </c>
      <c r="N13" s="27">
        <v>400</v>
      </c>
      <c r="O13" s="28">
        <f t="shared" ref="O13:O17" si="5">IF(N13&lt;&gt;0,N13/7.5345,"")</f>
        <v>53.089123365850419</v>
      </c>
      <c r="P13" s="4">
        <f t="shared" si="2"/>
        <v>0</v>
      </c>
      <c r="Q13" s="28">
        <v>53.089123365850419</v>
      </c>
      <c r="R13" s="28">
        <v>53.089123365850419</v>
      </c>
    </row>
    <row r="14" spans="6:18" ht="21.95" hidden="1" customHeight="1" outlineLevel="1" x14ac:dyDescent="0.25">
      <c r="F14" s="24">
        <v>2</v>
      </c>
      <c r="G14" s="25" t="s">
        <v>20</v>
      </c>
      <c r="H14" s="26" t="s">
        <v>21</v>
      </c>
      <c r="I14" s="27">
        <v>100</v>
      </c>
      <c r="J14" s="28">
        <f t="shared" si="4"/>
        <v>13.272280841462605</v>
      </c>
      <c r="L14" s="29">
        <f t="shared" si="3"/>
        <v>0</v>
      </c>
      <c r="N14" s="27">
        <v>100</v>
      </c>
      <c r="O14" s="28">
        <f t="shared" si="5"/>
        <v>13.272280841462605</v>
      </c>
      <c r="P14" s="4">
        <f t="shared" si="2"/>
        <v>0</v>
      </c>
      <c r="Q14" s="28">
        <v>13.272280841462605</v>
      </c>
      <c r="R14" s="28">
        <v>13.272280841462605</v>
      </c>
    </row>
    <row r="15" spans="6:18" ht="21.95" hidden="1" customHeight="1" outlineLevel="1" x14ac:dyDescent="0.25">
      <c r="F15" s="24">
        <v>3</v>
      </c>
      <c r="G15" s="25" t="s">
        <v>22</v>
      </c>
      <c r="H15" s="26" t="s">
        <v>23</v>
      </c>
      <c r="I15" s="27"/>
      <c r="J15" s="28" t="str">
        <f t="shared" si="4"/>
        <v/>
      </c>
      <c r="K15" s="27">
        <v>2800</v>
      </c>
      <c r="L15" s="29">
        <f t="shared" si="3"/>
        <v>0</v>
      </c>
      <c r="N15" s="27"/>
      <c r="O15" s="28" t="str">
        <f t="shared" si="5"/>
        <v/>
      </c>
      <c r="P15" s="4">
        <f t="shared" si="2"/>
        <v>0</v>
      </c>
      <c r="Q15" s="28" t="s">
        <v>24</v>
      </c>
      <c r="R15" s="28" t="s">
        <v>24</v>
      </c>
    </row>
    <row r="16" spans="6:18" ht="21.95" hidden="1" customHeight="1" outlineLevel="1" x14ac:dyDescent="0.25">
      <c r="F16" s="24">
        <v>4</v>
      </c>
      <c r="G16" s="25" t="s">
        <v>25</v>
      </c>
      <c r="H16" s="26" t="s">
        <v>26</v>
      </c>
      <c r="I16" s="27">
        <v>15000</v>
      </c>
      <c r="J16" s="28">
        <f t="shared" si="4"/>
        <v>1990.8421262193906</v>
      </c>
      <c r="K16" s="27">
        <v>130</v>
      </c>
      <c r="L16" s="29">
        <f t="shared" si="3"/>
        <v>8.6666666666666663E-3</v>
      </c>
      <c r="N16" s="27">
        <v>5000</v>
      </c>
      <c r="O16" s="28">
        <f t="shared" si="5"/>
        <v>663.61404207313024</v>
      </c>
      <c r="P16" s="4">
        <f t="shared" si="2"/>
        <v>-0.66666666666666674</v>
      </c>
      <c r="Q16" s="28">
        <v>663.61404207313024</v>
      </c>
      <c r="R16" s="28">
        <v>663.61404207313024</v>
      </c>
    </row>
    <row r="17" spans="1:18" ht="21.95" hidden="1" customHeight="1" outlineLevel="1" x14ac:dyDescent="0.25">
      <c r="F17" s="24">
        <v>5</v>
      </c>
      <c r="G17" s="25" t="s">
        <v>27</v>
      </c>
      <c r="H17" s="26" t="s">
        <v>28</v>
      </c>
      <c r="I17" s="27">
        <v>1000000</v>
      </c>
      <c r="J17" s="28">
        <f t="shared" si="4"/>
        <v>132722.80841462605</v>
      </c>
      <c r="K17" s="27">
        <v>1427800.1</v>
      </c>
      <c r="L17" s="29">
        <f t="shared" si="3"/>
        <v>1.4278001</v>
      </c>
      <c r="N17" s="27">
        <v>1500000</v>
      </c>
      <c r="O17" s="28">
        <f t="shared" si="5"/>
        <v>199084.21262193908</v>
      </c>
      <c r="P17" s="4">
        <f t="shared" si="2"/>
        <v>0.5</v>
      </c>
      <c r="Q17" s="28">
        <v>100000</v>
      </c>
      <c r="R17" s="28">
        <v>100000</v>
      </c>
    </row>
    <row r="18" spans="1:18" ht="21.95" hidden="1" customHeight="1" outlineLevel="1" x14ac:dyDescent="0.25">
      <c r="F18" s="24">
        <v>6</v>
      </c>
      <c r="G18" s="25" t="s">
        <v>29</v>
      </c>
      <c r="H18" s="26" t="s">
        <v>30</v>
      </c>
      <c r="I18" s="27"/>
      <c r="L18" s="29">
        <f t="shared" si="3"/>
        <v>0</v>
      </c>
      <c r="N18" s="27"/>
      <c r="P18" s="4">
        <f t="shared" si="2"/>
        <v>0</v>
      </c>
      <c r="Q18" s="28">
        <v>0</v>
      </c>
      <c r="R18" s="28">
        <v>0</v>
      </c>
    </row>
    <row r="19" spans="1:18" ht="27" hidden="1" customHeight="1" x14ac:dyDescent="0.25">
      <c r="F19" s="18"/>
      <c r="G19" s="19" t="s">
        <v>31</v>
      </c>
      <c r="H19" s="20"/>
      <c r="I19" s="21">
        <f>SUM(I20:I21)</f>
        <v>276551</v>
      </c>
      <c r="J19" s="22">
        <f t="shared" ref="J19:K19" si="6">SUM(J20:J21)</f>
        <v>36704.625389873247</v>
      </c>
      <c r="K19" s="21">
        <f t="shared" si="6"/>
        <v>134965.95000000001</v>
      </c>
      <c r="L19" s="23">
        <f t="shared" si="3"/>
        <v>0.48803276791622524</v>
      </c>
      <c r="N19" s="21">
        <f>SUM(N20:N21)</f>
        <v>40000</v>
      </c>
      <c r="O19" s="22">
        <f t="shared" ref="O19" si="7">SUM(O20:O21)</f>
        <v>5308.9123365850419</v>
      </c>
      <c r="P19" s="4">
        <f t="shared" si="2"/>
        <v>-0.85536121727999537</v>
      </c>
      <c r="Q19" s="22">
        <f t="shared" ref="Q19:R19" si="8">SUM(Q20:Q21)</f>
        <v>0</v>
      </c>
      <c r="R19" s="22">
        <f t="shared" si="8"/>
        <v>0</v>
      </c>
    </row>
    <row r="20" spans="1:18" ht="21.95" hidden="1" customHeight="1" outlineLevel="1" x14ac:dyDescent="0.25">
      <c r="F20" s="24" t="s">
        <v>12</v>
      </c>
      <c r="G20" s="25" t="s">
        <v>32</v>
      </c>
      <c r="H20" s="26" t="s">
        <v>33</v>
      </c>
      <c r="I20" s="27">
        <v>256551</v>
      </c>
      <c r="J20" s="28">
        <f t="shared" si="4"/>
        <v>34050.169221580727</v>
      </c>
      <c r="K20" s="27">
        <v>134965.95000000001</v>
      </c>
      <c r="L20" s="29">
        <f t="shared" si="3"/>
        <v>0.52607844054398545</v>
      </c>
      <c r="N20" s="27">
        <v>40000</v>
      </c>
      <c r="O20" s="28">
        <f t="shared" ref="O20:O21" si="9">IF(N20&lt;&gt;0,N20/7.5345,"")</f>
        <v>5308.9123365850419</v>
      </c>
      <c r="P20" s="4">
        <f t="shared" si="2"/>
        <v>-0.84408558142435619</v>
      </c>
      <c r="Q20" s="28">
        <v>0</v>
      </c>
      <c r="R20" s="28">
        <v>0</v>
      </c>
    </row>
    <row r="21" spans="1:18" ht="21.95" hidden="1" customHeight="1" outlineLevel="1" x14ac:dyDescent="0.25">
      <c r="F21" s="24">
        <v>2</v>
      </c>
      <c r="G21" s="25" t="s">
        <v>34</v>
      </c>
      <c r="H21" s="26" t="s">
        <v>35</v>
      </c>
      <c r="I21" s="27">
        <v>20000</v>
      </c>
      <c r="J21" s="28">
        <f t="shared" si="4"/>
        <v>2654.4561682925209</v>
      </c>
      <c r="L21" s="29">
        <f t="shared" si="3"/>
        <v>0</v>
      </c>
      <c r="N21" s="27"/>
      <c r="O21" s="28" t="str">
        <f t="shared" si="9"/>
        <v/>
      </c>
      <c r="P21" s="4">
        <f t="shared" si="2"/>
        <v>-1</v>
      </c>
      <c r="Q21" s="28" t="s">
        <v>24</v>
      </c>
      <c r="R21" s="28" t="s">
        <v>24</v>
      </c>
    </row>
    <row r="22" spans="1:18" ht="27" hidden="1" customHeight="1" x14ac:dyDescent="0.25">
      <c r="F22" s="18"/>
      <c r="G22" s="19" t="s">
        <v>36</v>
      </c>
      <c r="H22" s="20" t="s">
        <v>37</v>
      </c>
      <c r="I22" s="21">
        <f>SUM(I23:I25)</f>
        <v>2080000</v>
      </c>
      <c r="J22" s="22">
        <f t="shared" ref="J22:K22" si="10">SUM(J23:J25)</f>
        <v>276063.44150242215</v>
      </c>
      <c r="K22" s="21">
        <f t="shared" si="10"/>
        <v>1395702.3900000001</v>
      </c>
      <c r="L22" s="23">
        <f t="shared" si="3"/>
        <v>0.67101076442307694</v>
      </c>
      <c r="N22" s="21">
        <f t="shared" ref="N22:O22" si="11">SUM(N23:N25)</f>
        <v>1503246.02</v>
      </c>
      <c r="O22" s="22">
        <f t="shared" si="11"/>
        <v>199515.03351250911</v>
      </c>
      <c r="P22" s="4">
        <f t="shared" si="2"/>
        <v>-0.27728556730769227</v>
      </c>
      <c r="Q22" s="22">
        <f t="shared" ref="Q22:R22" si="12">SUM(Q23:Q25)</f>
        <v>177841.61</v>
      </c>
      <c r="R22" s="22">
        <f t="shared" si="12"/>
        <v>81456.001682925213</v>
      </c>
    </row>
    <row r="23" spans="1:18" ht="24.95" hidden="1" customHeight="1" outlineLevel="1" x14ac:dyDescent="0.25">
      <c r="F23" s="24" t="s">
        <v>12</v>
      </c>
      <c r="G23" s="25" t="s">
        <v>38</v>
      </c>
      <c r="H23" s="26" t="s">
        <v>39</v>
      </c>
      <c r="I23" s="27">
        <v>155000</v>
      </c>
      <c r="J23" s="28">
        <f t="shared" si="4"/>
        <v>20572.035304267036</v>
      </c>
      <c r="K23" s="27">
        <v>124932.32</v>
      </c>
      <c r="L23" s="29">
        <f t="shared" si="3"/>
        <v>0.80601496774193548</v>
      </c>
      <c r="N23" s="27">
        <v>200000</v>
      </c>
      <c r="O23" s="28">
        <f t="shared" ref="O23:O25" si="13">IF(N23&lt;&gt;0,N23/7.5345,"")</f>
        <v>26544.56168292521</v>
      </c>
      <c r="P23" s="4">
        <f t="shared" si="2"/>
        <v>0.29032258064516125</v>
      </c>
      <c r="Q23" s="28">
        <v>26544.560000000001</v>
      </c>
      <c r="R23" s="28">
        <v>26544.56168292521</v>
      </c>
    </row>
    <row r="24" spans="1:18" ht="24.95" hidden="1" customHeight="1" outlineLevel="1" x14ac:dyDescent="0.25">
      <c r="F24" s="24">
        <v>2</v>
      </c>
      <c r="G24" s="25" t="s">
        <v>40</v>
      </c>
      <c r="H24" s="26" t="s">
        <v>41</v>
      </c>
      <c r="I24" s="27">
        <v>1925000</v>
      </c>
      <c r="J24" s="28">
        <f t="shared" si="4"/>
        <v>255491.40619815513</v>
      </c>
      <c r="K24" s="27">
        <v>1194846.74</v>
      </c>
      <c r="L24" s="29">
        <f t="shared" si="3"/>
        <v>0.62069960519480516</v>
      </c>
      <c r="N24" s="27">
        <f>1296911.02+6335</f>
        <v>1303246.02</v>
      </c>
      <c r="O24" s="28">
        <f t="shared" si="13"/>
        <v>172970.4718295839</v>
      </c>
      <c r="P24" s="4">
        <f t="shared" si="2"/>
        <v>-0.3229890805194805</v>
      </c>
      <c r="Q24" s="28">
        <v>151297.04999999999</v>
      </c>
      <c r="R24" s="28">
        <v>54911.44</v>
      </c>
    </row>
    <row r="25" spans="1:18" ht="24.95" hidden="1" customHeight="1" outlineLevel="1" x14ac:dyDescent="0.25">
      <c r="F25" s="24">
        <v>3</v>
      </c>
      <c r="G25" s="25" t="s">
        <v>42</v>
      </c>
      <c r="H25" s="26" t="s">
        <v>43</v>
      </c>
      <c r="I25" s="27"/>
      <c r="J25" s="28" t="str">
        <f t="shared" si="4"/>
        <v/>
      </c>
      <c r="K25" s="27">
        <v>75923.33</v>
      </c>
      <c r="L25" s="29">
        <f t="shared" si="3"/>
        <v>0</v>
      </c>
      <c r="N25" s="27"/>
      <c r="O25" s="28" t="str">
        <f t="shared" si="13"/>
        <v/>
      </c>
      <c r="P25" s="4">
        <f t="shared" si="2"/>
        <v>0</v>
      </c>
      <c r="Q25" s="28" t="s">
        <v>24</v>
      </c>
      <c r="R25" s="28" t="s">
        <v>24</v>
      </c>
    </row>
    <row r="26" spans="1:18" ht="27.95" hidden="1" customHeight="1" x14ac:dyDescent="0.25">
      <c r="F26" s="12"/>
      <c r="G26" s="13" t="s">
        <v>44</v>
      </c>
      <c r="H26" s="14"/>
      <c r="I26" s="15">
        <f>I27+I35+I66+I62+I127+I42</f>
        <v>11508339</v>
      </c>
      <c r="J26" s="16">
        <f t="shared" ref="J26:K26" si="14">J27+J35+J66+J62+J127+J42</f>
        <v>1527419.0722675689</v>
      </c>
      <c r="K26" s="15">
        <f t="shared" si="14"/>
        <v>7941514.629999999</v>
      </c>
      <c r="L26" s="17">
        <f t="shared" si="3"/>
        <v>0.69006610163291149</v>
      </c>
      <c r="N26" s="15">
        <f t="shared" ref="N26:R26" si="15">N27+N35+N66+N62+N127+N42</f>
        <v>10995309.840000002</v>
      </c>
      <c r="O26" s="16">
        <f t="shared" si="15"/>
        <v>1459328.4013537725</v>
      </c>
      <c r="P26" s="4">
        <f t="shared" si="15"/>
        <v>-0.82106411539821011</v>
      </c>
      <c r="Q26" s="16">
        <f t="shared" si="15"/>
        <v>1342430.9112471647</v>
      </c>
      <c r="R26" s="16">
        <f t="shared" si="15"/>
        <v>1245869.293157046</v>
      </c>
    </row>
    <row r="27" spans="1:18" ht="27.95" hidden="1" customHeight="1" x14ac:dyDescent="0.25">
      <c r="A27" s="5" t="s">
        <v>45</v>
      </c>
      <c r="F27" s="110" t="s">
        <v>45</v>
      </c>
      <c r="G27" s="110"/>
      <c r="H27" s="14" t="s">
        <v>46</v>
      </c>
      <c r="I27" s="15">
        <f>I28</f>
        <v>6093385</v>
      </c>
      <c r="J27" s="16">
        <f>J28</f>
        <v>808731.16995155602</v>
      </c>
      <c r="K27" s="15">
        <f t="shared" ref="K27:K28" si="16">K28</f>
        <v>4321616.67</v>
      </c>
      <c r="L27" s="17">
        <f t="shared" si="3"/>
        <v>0.70923085772522165</v>
      </c>
      <c r="N27" s="15">
        <f>N28</f>
        <v>5929493.2800000003</v>
      </c>
      <c r="O27" s="16">
        <f>O28</f>
        <v>786979.00059725251</v>
      </c>
      <c r="P27" s="4">
        <f t="shared" si="2"/>
        <v>-2.6896662528299142E-2</v>
      </c>
      <c r="Q27" s="16">
        <f>Q28</f>
        <v>786979.00059725251</v>
      </c>
      <c r="R27" s="16">
        <f>R28</f>
        <v>786979.00059725251</v>
      </c>
    </row>
    <row r="28" spans="1:18" ht="27.95" hidden="1" customHeight="1" x14ac:dyDescent="0.25">
      <c r="A28" s="5" t="s">
        <v>45</v>
      </c>
      <c r="B28" s="5">
        <v>11</v>
      </c>
      <c r="F28" s="18"/>
      <c r="G28" s="19" t="s">
        <v>10</v>
      </c>
      <c r="H28" s="20" t="s">
        <v>11</v>
      </c>
      <c r="I28" s="21">
        <f>I29</f>
        <v>6093385</v>
      </c>
      <c r="J28" s="22">
        <f>J29</f>
        <v>808731.16995155602</v>
      </c>
      <c r="K28" s="21">
        <f t="shared" si="16"/>
        <v>4321616.67</v>
      </c>
      <c r="L28" s="23">
        <f t="shared" si="3"/>
        <v>0.70923085772522165</v>
      </c>
      <c r="N28" s="21">
        <f>N29</f>
        <v>5929493.2800000003</v>
      </c>
      <c r="O28" s="22">
        <f>O29</f>
        <v>786979.00059725251</v>
      </c>
      <c r="P28" s="4">
        <f t="shared" si="2"/>
        <v>-2.6896662528299142E-2</v>
      </c>
      <c r="Q28" s="22">
        <f>Q29</f>
        <v>786979.00059725251</v>
      </c>
      <c r="R28" s="22">
        <f>R29</f>
        <v>786979.00059725251</v>
      </c>
    </row>
    <row r="29" spans="1:18" ht="18" hidden="1" customHeight="1" x14ac:dyDescent="0.25">
      <c r="A29" s="5" t="s">
        <v>45</v>
      </c>
      <c r="B29" s="5">
        <v>11</v>
      </c>
      <c r="F29" s="31"/>
      <c r="G29" s="32"/>
      <c r="H29" s="33" t="s">
        <v>47</v>
      </c>
      <c r="I29" s="34">
        <f>SUM(I30:I34)</f>
        <v>6093385</v>
      </c>
      <c r="J29" s="35">
        <f t="shared" ref="J29:K29" si="17">SUM(J30:J34)</f>
        <v>808731.16995155602</v>
      </c>
      <c r="K29" s="34">
        <f t="shared" si="17"/>
        <v>4321616.67</v>
      </c>
      <c r="L29" s="36">
        <f t="shared" si="3"/>
        <v>0.70923085772522165</v>
      </c>
      <c r="N29" s="34">
        <f>SUM(N30:N34)</f>
        <v>5929493.2800000003</v>
      </c>
      <c r="O29" s="35">
        <f t="shared" ref="O29" si="18">SUM(O30:O34)</f>
        <v>786979.00059725251</v>
      </c>
      <c r="P29" s="4">
        <f t="shared" si="2"/>
        <v>-2.6896662528299142E-2</v>
      </c>
      <c r="Q29" s="35">
        <f t="shared" ref="Q29:R29" si="19">SUM(Q30:Q34)</f>
        <v>786979.00059725251</v>
      </c>
      <c r="R29" s="35">
        <f t="shared" si="19"/>
        <v>786979.00059725251</v>
      </c>
    </row>
    <row r="30" spans="1:18" ht="18" hidden="1" customHeight="1" outlineLevel="1" x14ac:dyDescent="0.25">
      <c r="A30" s="5" t="s">
        <v>45</v>
      </c>
      <c r="B30" s="5">
        <v>11</v>
      </c>
      <c r="C30" s="30" t="str">
        <f>G30</f>
        <v>3111</v>
      </c>
      <c r="D30" s="30" t="str">
        <f>LEFT(C30,1)</f>
        <v>3</v>
      </c>
      <c r="E30" s="30" t="str">
        <f>LEFT(C30,2)</f>
        <v>31</v>
      </c>
      <c r="F30" s="24" t="s">
        <v>12</v>
      </c>
      <c r="G30" s="25" t="s">
        <v>48</v>
      </c>
      <c r="H30" s="5" t="s">
        <v>49</v>
      </c>
      <c r="I30" s="27">
        <v>5032780</v>
      </c>
      <c r="J30" s="28">
        <f t="shared" ref="J30:J34" si="20">IF(I30&lt;&gt;0,I30/7.5345,"")</f>
        <v>667964.69573296164</v>
      </c>
      <c r="K30" s="27">
        <v>3582609.86</v>
      </c>
      <c r="L30" s="29">
        <f t="shared" si="3"/>
        <v>0.71185505029029683</v>
      </c>
      <c r="N30" s="27">
        <v>4908000</v>
      </c>
      <c r="O30" s="28">
        <f t="shared" ref="O30:O34" si="21">IF(N30&lt;&gt;0,N30/7.5345,"")</f>
        <v>651403.54369898466</v>
      </c>
      <c r="P30" s="4">
        <f t="shared" si="2"/>
        <v>-2.4793454114823255E-2</v>
      </c>
      <c r="Q30" s="28">
        <v>651403.54369898466</v>
      </c>
      <c r="R30" s="28">
        <v>651403.54369898466</v>
      </c>
    </row>
    <row r="31" spans="1:18" ht="18" hidden="1" customHeight="1" outlineLevel="1" x14ac:dyDescent="0.25">
      <c r="A31" s="5" t="s">
        <v>45</v>
      </c>
      <c r="B31" s="5">
        <v>11</v>
      </c>
      <c r="C31" s="30" t="str">
        <f t="shared" ref="C31:C34" si="22">G31</f>
        <v>3121</v>
      </c>
      <c r="D31" s="30" t="str">
        <f t="shared" ref="D31:D34" si="23">LEFT(C31,1)</f>
        <v>3</v>
      </c>
      <c r="E31" s="30" t="str">
        <f t="shared" ref="E31:E34" si="24">LEFT(C31,2)</f>
        <v>31</v>
      </c>
      <c r="F31" s="24">
        <v>2</v>
      </c>
      <c r="G31" s="25" t="s">
        <v>50</v>
      </c>
      <c r="H31" s="5" t="s">
        <v>51</v>
      </c>
      <c r="I31" s="27">
        <v>115000</v>
      </c>
      <c r="J31" s="28">
        <f t="shared" si="20"/>
        <v>15263.122967681995</v>
      </c>
      <c r="K31" s="27">
        <v>63004.42</v>
      </c>
      <c r="L31" s="29">
        <f t="shared" si="3"/>
        <v>0.54786452173913047</v>
      </c>
      <c r="N31" s="27">
        <v>96473.279999999999</v>
      </c>
      <c r="O31" s="28">
        <f t="shared" si="21"/>
        <v>12804.204658570574</v>
      </c>
      <c r="P31" s="4">
        <f t="shared" si="2"/>
        <v>-0.16110191304347832</v>
      </c>
      <c r="Q31" s="28">
        <v>12804.204658570574</v>
      </c>
      <c r="R31" s="28">
        <v>12804.204658570574</v>
      </c>
    </row>
    <row r="32" spans="1:18" ht="18" hidden="1" customHeight="1" outlineLevel="1" x14ac:dyDescent="0.25">
      <c r="A32" s="5" t="s">
        <v>45</v>
      </c>
      <c r="B32" s="5">
        <v>11</v>
      </c>
      <c r="C32" s="30" t="str">
        <f t="shared" si="22"/>
        <v>3132</v>
      </c>
      <c r="D32" s="30" t="str">
        <f t="shared" si="23"/>
        <v>3</v>
      </c>
      <c r="E32" s="30" t="str">
        <f t="shared" si="24"/>
        <v>31</v>
      </c>
      <c r="F32" s="24">
        <v>3</v>
      </c>
      <c r="G32" s="25" t="s">
        <v>52</v>
      </c>
      <c r="H32" s="5" t="s">
        <v>53</v>
      </c>
      <c r="I32" s="27">
        <v>830405</v>
      </c>
      <c r="J32" s="28">
        <f t="shared" si="20"/>
        <v>110213.68372154754</v>
      </c>
      <c r="K32" s="27">
        <v>591130.73</v>
      </c>
      <c r="L32" s="29">
        <f t="shared" si="3"/>
        <v>0.71185834622864741</v>
      </c>
      <c r="N32" s="27">
        <v>809820</v>
      </c>
      <c r="O32" s="28">
        <f t="shared" si="21"/>
        <v>107481.58471033246</v>
      </c>
      <c r="P32" s="4">
        <f t="shared" si="2"/>
        <v>-2.4789108928775727E-2</v>
      </c>
      <c r="Q32" s="28">
        <v>107481.58471033246</v>
      </c>
      <c r="R32" s="28">
        <v>107481.58471033246</v>
      </c>
    </row>
    <row r="33" spans="1:18" ht="18" hidden="1" customHeight="1" outlineLevel="1" x14ac:dyDescent="0.25">
      <c r="A33" s="5" t="s">
        <v>45</v>
      </c>
      <c r="B33" s="5">
        <v>11</v>
      </c>
      <c r="C33" s="30" t="str">
        <f t="shared" si="22"/>
        <v>3212</v>
      </c>
      <c r="D33" s="30" t="str">
        <f t="shared" si="23"/>
        <v>3</v>
      </c>
      <c r="E33" s="30" t="str">
        <f t="shared" si="24"/>
        <v>32</v>
      </c>
      <c r="F33" s="24">
        <v>4</v>
      </c>
      <c r="G33" s="25" t="s">
        <v>54</v>
      </c>
      <c r="H33" s="5" t="s">
        <v>55</v>
      </c>
      <c r="I33" s="27">
        <v>105000</v>
      </c>
      <c r="J33" s="28">
        <f t="shared" si="20"/>
        <v>13935.894883535735</v>
      </c>
      <c r="K33" s="27">
        <v>77371.66</v>
      </c>
      <c r="L33" s="29">
        <f t="shared" si="3"/>
        <v>0.73687295238095241</v>
      </c>
      <c r="N33" s="27">
        <v>105000</v>
      </c>
      <c r="O33" s="28">
        <f t="shared" si="21"/>
        <v>13935.894883535735</v>
      </c>
      <c r="P33" s="4">
        <f t="shared" si="2"/>
        <v>0</v>
      </c>
      <c r="Q33" s="28">
        <v>13935.894883535735</v>
      </c>
      <c r="R33" s="28">
        <v>13935.894883535735</v>
      </c>
    </row>
    <row r="34" spans="1:18" ht="18" hidden="1" customHeight="1" outlineLevel="1" x14ac:dyDescent="0.25">
      <c r="A34" s="5" t="s">
        <v>45</v>
      </c>
      <c r="B34" s="5">
        <v>11</v>
      </c>
      <c r="C34" s="30" t="str">
        <f t="shared" si="22"/>
        <v>3295</v>
      </c>
      <c r="D34" s="30" t="str">
        <f t="shared" si="23"/>
        <v>3</v>
      </c>
      <c r="E34" s="30" t="str">
        <f t="shared" si="24"/>
        <v>32</v>
      </c>
      <c r="F34" s="24">
        <v>5</v>
      </c>
      <c r="G34" s="25" t="s">
        <v>56</v>
      </c>
      <c r="H34" s="5" t="s">
        <v>57</v>
      </c>
      <c r="I34" s="27">
        <v>10200</v>
      </c>
      <c r="J34" s="28">
        <f t="shared" si="20"/>
        <v>1353.7726458291856</v>
      </c>
      <c r="K34" s="27">
        <v>7500</v>
      </c>
      <c r="L34" s="29">
        <f t="shared" si="3"/>
        <v>0.73529411764705888</v>
      </c>
      <c r="N34" s="27">
        <v>10200</v>
      </c>
      <c r="O34" s="28">
        <f t="shared" si="21"/>
        <v>1353.7726458291856</v>
      </c>
      <c r="P34" s="4">
        <f t="shared" si="2"/>
        <v>0</v>
      </c>
      <c r="Q34" s="28">
        <v>1353.7726458291856</v>
      </c>
      <c r="R34" s="28">
        <v>1353.7726458291856</v>
      </c>
    </row>
    <row r="35" spans="1:18" ht="27.95" hidden="1" customHeight="1" x14ac:dyDescent="0.25">
      <c r="A35" s="5" t="s">
        <v>58</v>
      </c>
      <c r="F35" s="110" t="s">
        <v>58</v>
      </c>
      <c r="G35" s="110"/>
      <c r="H35" s="14" t="s">
        <v>59</v>
      </c>
      <c r="I35" s="15">
        <f>I36</f>
        <v>0</v>
      </c>
      <c r="J35" s="16">
        <f t="shared" ref="J35:K36" si="25">J36</f>
        <v>0</v>
      </c>
      <c r="K35" s="15">
        <f t="shared" si="25"/>
        <v>157529.85</v>
      </c>
      <c r="L35" s="17">
        <f t="shared" si="3"/>
        <v>0</v>
      </c>
      <c r="N35" s="15">
        <f t="shared" ref="N35:R36" si="26">N36</f>
        <v>172000</v>
      </c>
      <c r="O35" s="16">
        <f t="shared" si="26"/>
        <v>22828.32304731568</v>
      </c>
      <c r="P35" s="4">
        <f t="shared" si="26"/>
        <v>0</v>
      </c>
      <c r="Q35" s="16">
        <f t="shared" si="26"/>
        <v>0</v>
      </c>
      <c r="R35" s="16">
        <f t="shared" si="26"/>
        <v>0</v>
      </c>
    </row>
    <row r="36" spans="1:18" ht="28.5" hidden="1" customHeight="1" x14ac:dyDescent="0.25">
      <c r="A36" s="5" t="s">
        <v>58</v>
      </c>
      <c r="B36" s="5">
        <v>51</v>
      </c>
      <c r="F36" s="18"/>
      <c r="G36" s="19" t="s">
        <v>10</v>
      </c>
      <c r="H36" s="20" t="s">
        <v>11</v>
      </c>
      <c r="I36" s="21">
        <f>I37</f>
        <v>0</v>
      </c>
      <c r="J36" s="22">
        <f t="shared" si="25"/>
        <v>0</v>
      </c>
      <c r="K36" s="21">
        <f t="shared" si="25"/>
        <v>157529.85</v>
      </c>
      <c r="L36" s="23">
        <f t="shared" si="3"/>
        <v>0</v>
      </c>
      <c r="N36" s="21">
        <f t="shared" si="26"/>
        <v>172000</v>
      </c>
      <c r="O36" s="22">
        <f t="shared" si="26"/>
        <v>22828.32304731568</v>
      </c>
      <c r="P36" s="4">
        <f t="shared" si="26"/>
        <v>0</v>
      </c>
      <c r="Q36" s="22">
        <f t="shared" si="26"/>
        <v>0</v>
      </c>
      <c r="R36" s="22">
        <f>R37+R52</f>
        <v>0</v>
      </c>
    </row>
    <row r="37" spans="1:18" ht="18" hidden="1" customHeight="1" x14ac:dyDescent="0.25">
      <c r="A37" s="5" t="s">
        <v>58</v>
      </c>
      <c r="B37" s="5">
        <v>51</v>
      </c>
      <c r="F37" s="31"/>
      <c r="G37" s="32"/>
      <c r="H37" s="33" t="s">
        <v>47</v>
      </c>
      <c r="I37" s="34">
        <f>SUM(I38:I41)</f>
        <v>0</v>
      </c>
      <c r="J37" s="35">
        <f t="shared" ref="J37:K37" si="27">SUM(J38:J41)</f>
        <v>0</v>
      </c>
      <c r="K37" s="34">
        <f t="shared" si="27"/>
        <v>157529.85</v>
      </c>
      <c r="L37" s="36">
        <f t="shared" si="3"/>
        <v>0</v>
      </c>
      <c r="N37" s="34">
        <f t="shared" ref="N37:R37" si="28">SUM(N38:N41)</f>
        <v>172000</v>
      </c>
      <c r="O37" s="35">
        <f t="shared" si="28"/>
        <v>22828.32304731568</v>
      </c>
      <c r="P37" s="4">
        <f t="shared" si="28"/>
        <v>0</v>
      </c>
      <c r="Q37" s="35">
        <f t="shared" si="28"/>
        <v>0</v>
      </c>
      <c r="R37" s="35">
        <f t="shared" si="28"/>
        <v>0</v>
      </c>
    </row>
    <row r="38" spans="1:18" ht="18" hidden="1" customHeight="1" outlineLevel="1" x14ac:dyDescent="0.25">
      <c r="A38" s="5" t="s">
        <v>58</v>
      </c>
      <c r="B38" s="5">
        <v>51</v>
      </c>
      <c r="C38" s="30" t="str">
        <f t="shared" ref="C38:C41" si="29">G38</f>
        <v>3111</v>
      </c>
      <c r="D38" s="30" t="str">
        <f t="shared" ref="D38:D41" si="30">LEFT(C38,1)</f>
        <v>3</v>
      </c>
      <c r="E38" s="30" t="str">
        <f t="shared" ref="E38:E41" si="31">LEFT(C38,2)</f>
        <v>31</v>
      </c>
      <c r="F38" s="24" t="s">
        <v>12</v>
      </c>
      <c r="G38" s="25" t="s">
        <v>48</v>
      </c>
      <c r="H38" s="5" t="s">
        <v>49</v>
      </c>
      <c r="I38" s="27"/>
      <c r="J38" s="28" t="str">
        <f t="shared" ref="J38:J41" si="32">IF(I38&lt;&gt;0,I38/7.5345,"")</f>
        <v/>
      </c>
      <c r="K38" s="27">
        <v>107723.56</v>
      </c>
      <c r="L38" s="29">
        <f t="shared" si="3"/>
        <v>0</v>
      </c>
      <c r="N38" s="27">
        <v>108000</v>
      </c>
      <c r="O38" s="28">
        <f t="shared" ref="O38:O41" si="33">IF(N38&lt;&gt;0,N38/7.5345,"")</f>
        <v>14334.063308779612</v>
      </c>
      <c r="P38" s="4">
        <f t="shared" ref="P38:P40" si="34">IF(I38&lt;&gt;0,N38/I38-1,0)</f>
        <v>0</v>
      </c>
    </row>
    <row r="39" spans="1:18" ht="18" hidden="1" customHeight="1" outlineLevel="1" x14ac:dyDescent="0.25">
      <c r="A39" s="5" t="s">
        <v>58</v>
      </c>
      <c r="B39" s="5">
        <v>51</v>
      </c>
      <c r="C39" s="30" t="str">
        <f t="shared" si="29"/>
        <v>3132</v>
      </c>
      <c r="D39" s="30" t="str">
        <f t="shared" si="30"/>
        <v>3</v>
      </c>
      <c r="E39" s="30" t="str">
        <f t="shared" si="31"/>
        <v>31</v>
      </c>
      <c r="F39" s="24">
        <v>3</v>
      </c>
      <c r="G39" s="25" t="s">
        <v>52</v>
      </c>
      <c r="H39" s="5" t="s">
        <v>53</v>
      </c>
      <c r="I39" s="27"/>
      <c r="J39" s="28" t="str">
        <f t="shared" si="32"/>
        <v/>
      </c>
      <c r="K39" s="27">
        <v>19597.810000000001</v>
      </c>
      <c r="L39" s="29">
        <f t="shared" si="3"/>
        <v>0</v>
      </c>
      <c r="N39" s="27">
        <v>20000</v>
      </c>
      <c r="O39" s="28">
        <f t="shared" si="33"/>
        <v>2654.4561682925209</v>
      </c>
      <c r="P39" s="4">
        <f t="shared" si="34"/>
        <v>0</v>
      </c>
    </row>
    <row r="40" spans="1:18" ht="18" hidden="1" customHeight="1" outlineLevel="1" x14ac:dyDescent="0.25">
      <c r="A40" s="5" t="s">
        <v>58</v>
      </c>
      <c r="B40" s="5">
        <v>51</v>
      </c>
      <c r="C40" s="30" t="str">
        <f t="shared" si="29"/>
        <v>3237</v>
      </c>
      <c r="D40" s="30" t="str">
        <f t="shared" si="30"/>
        <v>3</v>
      </c>
      <c r="E40" s="30" t="str">
        <f t="shared" si="31"/>
        <v>32</v>
      </c>
      <c r="F40" s="24">
        <v>11</v>
      </c>
      <c r="G40" s="25" t="s">
        <v>60</v>
      </c>
      <c r="H40" s="5" t="s">
        <v>61</v>
      </c>
      <c r="I40" s="27"/>
      <c r="J40" s="28" t="str">
        <f t="shared" si="32"/>
        <v/>
      </c>
      <c r="K40" s="27">
        <v>28383.48</v>
      </c>
      <c r="L40" s="29">
        <f t="shared" si="3"/>
        <v>0</v>
      </c>
      <c r="N40" s="27">
        <v>38000</v>
      </c>
      <c r="O40" s="28">
        <f t="shared" si="33"/>
        <v>5043.4667197557901</v>
      </c>
      <c r="P40" s="4">
        <f t="shared" si="34"/>
        <v>0</v>
      </c>
      <c r="Q40" s="28" t="s">
        <v>24</v>
      </c>
    </row>
    <row r="41" spans="1:18" ht="18" hidden="1" customHeight="1" outlineLevel="1" x14ac:dyDescent="0.25">
      <c r="A41" s="5" t="s">
        <v>58</v>
      </c>
      <c r="B41" s="5">
        <v>51</v>
      </c>
      <c r="C41" s="30" t="str">
        <f t="shared" si="29"/>
        <v>3295</v>
      </c>
      <c r="D41" s="30" t="str">
        <f t="shared" si="30"/>
        <v>3</v>
      </c>
      <c r="E41" s="30" t="str">
        <f t="shared" si="31"/>
        <v>32</v>
      </c>
      <c r="F41" s="24">
        <v>20</v>
      </c>
      <c r="G41" s="37" t="s">
        <v>56</v>
      </c>
      <c r="H41" s="5" t="s">
        <v>57</v>
      </c>
      <c r="I41" s="27"/>
      <c r="J41" s="28" t="str">
        <f t="shared" si="32"/>
        <v/>
      </c>
      <c r="K41" s="27">
        <v>1825</v>
      </c>
      <c r="L41" s="29">
        <f>IF(I41&lt;&gt;0,K41/I41,0)</f>
        <v>0</v>
      </c>
      <c r="N41" s="27">
        <v>6000</v>
      </c>
      <c r="O41" s="28">
        <f t="shared" si="33"/>
        <v>796.33685048775624</v>
      </c>
      <c r="P41" s="4">
        <f>IF(I41&lt;&gt;0,N41/I41-1,0)</f>
        <v>0</v>
      </c>
    </row>
    <row r="42" spans="1:18" ht="27.95" hidden="1" customHeight="1" x14ac:dyDescent="0.25">
      <c r="A42" s="5" t="s">
        <v>62</v>
      </c>
      <c r="F42" s="110" t="s">
        <v>63</v>
      </c>
      <c r="G42" s="110"/>
      <c r="H42" s="14" t="s">
        <v>64</v>
      </c>
      <c r="I42" s="15">
        <f>I43</f>
        <v>276551</v>
      </c>
      <c r="J42" s="16">
        <f>J43</f>
        <v>36704.625389873247</v>
      </c>
      <c r="K42" s="15">
        <f>K43</f>
        <v>208431.76</v>
      </c>
      <c r="L42" s="17">
        <f>IF(I42&lt;&gt;0,K42/I42,0)</f>
        <v>0.75368290116470382</v>
      </c>
      <c r="N42" s="15">
        <f>N43</f>
        <v>40000</v>
      </c>
      <c r="O42" s="16">
        <f>O43</f>
        <v>5308.9123365850419</v>
      </c>
      <c r="P42" s="4">
        <f>IF(I42&lt;&gt;0,N42/I42-1,0)</f>
        <v>-0.85536121727999537</v>
      </c>
      <c r="Q42" s="16">
        <f>Q43</f>
        <v>0</v>
      </c>
      <c r="R42" s="16">
        <f>R43</f>
        <v>0</v>
      </c>
    </row>
    <row r="43" spans="1:18" ht="28.5" hidden="1" customHeight="1" x14ac:dyDescent="0.25">
      <c r="A43" s="5" t="s">
        <v>62</v>
      </c>
      <c r="F43" s="18"/>
      <c r="G43" s="19" t="s">
        <v>31</v>
      </c>
      <c r="H43" s="20" t="s">
        <v>65</v>
      </c>
      <c r="I43" s="21">
        <f>I44+I59</f>
        <v>276551</v>
      </c>
      <c r="J43" s="22">
        <f>J44+J59</f>
        <v>36704.625389873247</v>
      </c>
      <c r="K43" s="21">
        <f>K44+K59</f>
        <v>208431.76</v>
      </c>
      <c r="L43" s="23">
        <f t="shared" ref="L43:L61" si="35">IF(I43&lt;&gt;0,K43/I43,0)</f>
        <v>0.75368290116470382</v>
      </c>
      <c r="N43" s="21">
        <f>N44+N59</f>
        <v>40000</v>
      </c>
      <c r="O43" s="22">
        <f>O44+O59</f>
        <v>5308.9123365850419</v>
      </c>
      <c r="P43" s="4">
        <f t="shared" ref="P43:P61" si="36">IF(I43&lt;&gt;0,N43/I43-1,0)</f>
        <v>-0.85536121727999537</v>
      </c>
      <c r="Q43" s="22">
        <f>Q44+Q59</f>
        <v>0</v>
      </c>
      <c r="R43" s="22">
        <f>R44+R59</f>
        <v>0</v>
      </c>
    </row>
    <row r="44" spans="1:18" ht="18" hidden="1" customHeight="1" x14ac:dyDescent="0.25">
      <c r="A44" s="5" t="s">
        <v>62</v>
      </c>
      <c r="F44" s="31"/>
      <c r="G44" s="32"/>
      <c r="H44" s="33" t="s">
        <v>47</v>
      </c>
      <c r="I44" s="34">
        <f>SUM(I45:I56)</f>
        <v>256551</v>
      </c>
      <c r="J44" s="35">
        <f>SUM(J45:J56)</f>
        <v>34050.169221580727</v>
      </c>
      <c r="K44" s="34">
        <f>SUM(K45:K58)</f>
        <v>207327.76</v>
      </c>
      <c r="L44" s="36">
        <f t="shared" si="35"/>
        <v>0.80813467887476564</v>
      </c>
      <c r="N44" s="34">
        <f>SUM(N45:N56)</f>
        <v>28000</v>
      </c>
      <c r="O44" s="35">
        <f>SUM(O45:O56)</f>
        <v>3716.2386356095294</v>
      </c>
      <c r="P44" s="4">
        <f t="shared" si="36"/>
        <v>-0.89085990699704931</v>
      </c>
      <c r="Q44" s="35">
        <f>SUM(Q45:Q56)</f>
        <v>0</v>
      </c>
      <c r="R44" s="35">
        <f>SUM(R45:R56)</f>
        <v>0</v>
      </c>
    </row>
    <row r="45" spans="1:18" ht="18" hidden="1" customHeight="1" outlineLevel="1" x14ac:dyDescent="0.25">
      <c r="A45" s="5" t="s">
        <v>62</v>
      </c>
      <c r="B45" s="5">
        <v>51</v>
      </c>
      <c r="C45" s="30" t="str">
        <f t="shared" ref="C45:C58" si="37">G45</f>
        <v>3111</v>
      </c>
      <c r="D45" s="30" t="str">
        <f t="shared" ref="D45:D58" si="38">LEFT(C45,1)</f>
        <v>3</v>
      </c>
      <c r="E45" s="30" t="str">
        <f t="shared" ref="E45:E58" si="39">LEFT(C45,2)</f>
        <v>31</v>
      </c>
      <c r="F45" s="24" t="s">
        <v>12</v>
      </c>
      <c r="G45" s="25" t="s">
        <v>48</v>
      </c>
      <c r="H45" s="5" t="s">
        <v>49</v>
      </c>
      <c r="I45" s="27">
        <v>104700</v>
      </c>
      <c r="J45" s="28">
        <f t="shared" ref="J45:J57" si="40">IF(I45&lt;&gt;0,I45/7.5345,"")</f>
        <v>13896.078041011348</v>
      </c>
      <c r="K45" s="27">
        <v>69755.05</v>
      </c>
      <c r="L45" s="29">
        <f t="shared" si="35"/>
        <v>0.66623734479465146</v>
      </c>
      <c r="N45" s="27">
        <v>17800</v>
      </c>
      <c r="O45" s="28">
        <f t="shared" ref="O45:O57" si="41">IF(N45&lt;&gt;0,N45/7.5345,"")</f>
        <v>2362.4659897803435</v>
      </c>
      <c r="P45" s="4">
        <f t="shared" si="36"/>
        <v>-0.82999044890162366</v>
      </c>
    </row>
    <row r="46" spans="1:18" ht="18" hidden="1" customHeight="1" outlineLevel="1" x14ac:dyDescent="0.25">
      <c r="A46" s="5" t="s">
        <v>62</v>
      </c>
      <c r="B46" s="5">
        <v>51</v>
      </c>
      <c r="C46" s="30" t="str">
        <f t="shared" si="37"/>
        <v>3121</v>
      </c>
      <c r="D46" s="30" t="str">
        <f t="shared" si="38"/>
        <v>3</v>
      </c>
      <c r="E46" s="30" t="str">
        <f t="shared" si="39"/>
        <v>31</v>
      </c>
      <c r="F46" s="24">
        <v>2</v>
      </c>
      <c r="G46" s="25" t="s">
        <v>50</v>
      </c>
      <c r="H46" s="5" t="s">
        <v>51</v>
      </c>
      <c r="I46" s="27">
        <v>3000</v>
      </c>
      <c r="J46" s="28">
        <f t="shared" si="40"/>
        <v>398.16842524387812</v>
      </c>
      <c r="K46" s="27">
        <v>3163</v>
      </c>
      <c r="L46" s="29">
        <f t="shared" si="35"/>
        <v>1.0543333333333333</v>
      </c>
      <c r="N46" s="27"/>
      <c r="O46" s="28" t="str">
        <f t="shared" si="41"/>
        <v/>
      </c>
      <c r="P46" s="4">
        <f t="shared" si="36"/>
        <v>-1</v>
      </c>
    </row>
    <row r="47" spans="1:18" ht="18" hidden="1" customHeight="1" outlineLevel="1" x14ac:dyDescent="0.25">
      <c r="A47" s="5" t="s">
        <v>62</v>
      </c>
      <c r="B47" s="5">
        <v>51</v>
      </c>
      <c r="C47" s="30" t="str">
        <f t="shared" si="37"/>
        <v>3132</v>
      </c>
      <c r="D47" s="30" t="str">
        <f t="shared" si="38"/>
        <v>3</v>
      </c>
      <c r="E47" s="30" t="str">
        <f t="shared" si="39"/>
        <v>31</v>
      </c>
      <c r="F47" s="24">
        <v>3</v>
      </c>
      <c r="G47" s="25" t="s">
        <v>52</v>
      </c>
      <c r="H47" s="5" t="s">
        <v>53</v>
      </c>
      <c r="I47" s="27">
        <v>17275</v>
      </c>
      <c r="J47" s="28">
        <f t="shared" si="40"/>
        <v>2292.7865153626649</v>
      </c>
      <c r="K47" s="27">
        <v>11509.6</v>
      </c>
      <c r="L47" s="29">
        <f t="shared" si="35"/>
        <v>0.6662575976845152</v>
      </c>
      <c r="N47" s="27">
        <v>2937</v>
      </c>
      <c r="O47" s="28">
        <f t="shared" si="41"/>
        <v>389.8068883137567</v>
      </c>
      <c r="P47" s="4">
        <f t="shared" si="36"/>
        <v>-0.82998552821997107</v>
      </c>
    </row>
    <row r="48" spans="1:18" ht="18" hidden="1" customHeight="1" outlineLevel="1" x14ac:dyDescent="0.25">
      <c r="A48" s="5" t="s">
        <v>62</v>
      </c>
      <c r="B48" s="5">
        <v>51</v>
      </c>
      <c r="C48" s="30" t="str">
        <f t="shared" si="37"/>
        <v>3211</v>
      </c>
      <c r="D48" s="30" t="str">
        <f t="shared" si="38"/>
        <v>3</v>
      </c>
      <c r="E48" s="30" t="str">
        <f t="shared" si="39"/>
        <v>32</v>
      </c>
      <c r="F48" s="24">
        <v>4</v>
      </c>
      <c r="G48" s="25" t="s">
        <v>66</v>
      </c>
      <c r="H48" s="5" t="s">
        <v>67</v>
      </c>
      <c r="I48" s="27">
        <v>50596</v>
      </c>
      <c r="J48" s="28">
        <f t="shared" si="40"/>
        <v>6715.243214546419</v>
      </c>
      <c r="K48" s="27">
        <v>34042.04</v>
      </c>
      <c r="L48" s="29">
        <f t="shared" si="35"/>
        <v>0.67282077634595627</v>
      </c>
      <c r="N48" s="27"/>
      <c r="O48" s="28" t="str">
        <f t="shared" si="41"/>
        <v/>
      </c>
      <c r="P48" s="4">
        <f t="shared" si="36"/>
        <v>-1</v>
      </c>
    </row>
    <row r="49" spans="1:18" ht="18" hidden="1" customHeight="1" outlineLevel="1" x14ac:dyDescent="0.25">
      <c r="A49" s="5" t="s">
        <v>62</v>
      </c>
      <c r="B49" s="5">
        <v>51</v>
      </c>
      <c r="C49" s="30" t="str">
        <f t="shared" si="37"/>
        <v>3212</v>
      </c>
      <c r="D49" s="30" t="str">
        <f t="shared" si="38"/>
        <v>3</v>
      </c>
      <c r="E49" s="30" t="str">
        <f t="shared" si="39"/>
        <v>32</v>
      </c>
      <c r="F49" s="24">
        <v>5</v>
      </c>
      <c r="G49" s="25" t="s">
        <v>54</v>
      </c>
      <c r="H49" s="5" t="s">
        <v>68</v>
      </c>
      <c r="I49" s="27">
        <v>3480</v>
      </c>
      <c r="J49" s="28">
        <f t="shared" si="40"/>
        <v>461.87537328289864</v>
      </c>
      <c r="K49" s="27">
        <v>2030</v>
      </c>
      <c r="L49" s="29">
        <f t="shared" si="35"/>
        <v>0.58333333333333337</v>
      </c>
      <c r="N49" s="27">
        <v>580</v>
      </c>
      <c r="O49" s="28">
        <f t="shared" si="41"/>
        <v>76.979228880483106</v>
      </c>
      <c r="P49" s="4">
        <f t="shared" si="36"/>
        <v>-0.83333333333333337</v>
      </c>
    </row>
    <row r="50" spans="1:18" ht="18" hidden="1" customHeight="1" outlineLevel="1" x14ac:dyDescent="0.25">
      <c r="A50" s="5" t="s">
        <v>62</v>
      </c>
      <c r="B50" s="5">
        <v>51</v>
      </c>
      <c r="C50" s="30" t="str">
        <f t="shared" si="37"/>
        <v>3213</v>
      </c>
      <c r="D50" s="30" t="str">
        <f t="shared" si="38"/>
        <v>3</v>
      </c>
      <c r="E50" s="30" t="str">
        <f t="shared" si="39"/>
        <v>32</v>
      </c>
      <c r="F50" s="24">
        <v>6</v>
      </c>
      <c r="G50" s="25" t="s">
        <v>69</v>
      </c>
      <c r="H50" s="5" t="s">
        <v>70</v>
      </c>
      <c r="I50" s="27">
        <v>10000</v>
      </c>
      <c r="J50" s="28">
        <f t="shared" si="40"/>
        <v>1327.2280841462605</v>
      </c>
      <c r="K50" s="27">
        <v>6585.58</v>
      </c>
      <c r="L50" s="29">
        <f t="shared" si="35"/>
        <v>0.65855799999999998</v>
      </c>
      <c r="N50" s="27"/>
      <c r="O50" s="28" t="str">
        <f t="shared" si="41"/>
        <v/>
      </c>
      <c r="P50" s="4">
        <f t="shared" si="36"/>
        <v>-1</v>
      </c>
    </row>
    <row r="51" spans="1:18" ht="18" hidden="1" customHeight="1" outlineLevel="1" x14ac:dyDescent="0.25">
      <c r="A51" s="5" t="s">
        <v>62</v>
      </c>
      <c r="B51" s="5">
        <v>51</v>
      </c>
      <c r="C51" s="30" t="str">
        <f t="shared" si="37"/>
        <v>3221</v>
      </c>
      <c r="D51" s="30" t="str">
        <f t="shared" si="38"/>
        <v>3</v>
      </c>
      <c r="E51" s="30" t="str">
        <f t="shared" si="39"/>
        <v>32</v>
      </c>
      <c r="F51" s="24">
        <v>7</v>
      </c>
      <c r="G51" s="25" t="s">
        <v>71</v>
      </c>
      <c r="H51" s="5" t="s">
        <v>72</v>
      </c>
      <c r="I51" s="27">
        <v>2500</v>
      </c>
      <c r="J51" s="28">
        <f t="shared" si="40"/>
        <v>331.80702103656512</v>
      </c>
      <c r="K51" s="27">
        <v>7737.1</v>
      </c>
      <c r="L51" s="29">
        <f t="shared" si="35"/>
        <v>3.09484</v>
      </c>
      <c r="N51" s="27">
        <v>6683</v>
      </c>
      <c r="O51" s="28">
        <f t="shared" si="41"/>
        <v>886.9865286349459</v>
      </c>
      <c r="P51" s="4">
        <f t="shared" si="36"/>
        <v>1.6732</v>
      </c>
    </row>
    <row r="52" spans="1:18" ht="18" hidden="1" customHeight="1" outlineLevel="1" x14ac:dyDescent="0.25">
      <c r="A52" s="5" t="s">
        <v>62</v>
      </c>
      <c r="B52" s="5">
        <v>51</v>
      </c>
      <c r="C52" s="30" t="str">
        <f t="shared" si="37"/>
        <v>3225</v>
      </c>
      <c r="D52" s="30" t="str">
        <f t="shared" si="38"/>
        <v>3</v>
      </c>
      <c r="E52" s="30" t="str">
        <f t="shared" si="39"/>
        <v>32</v>
      </c>
      <c r="F52" s="24">
        <v>8</v>
      </c>
      <c r="G52" s="25" t="s">
        <v>73</v>
      </c>
      <c r="H52" s="5" t="s">
        <v>74</v>
      </c>
      <c r="I52" s="27"/>
      <c r="J52" s="28" t="str">
        <f t="shared" si="40"/>
        <v/>
      </c>
      <c r="K52" s="27">
        <v>2800</v>
      </c>
      <c r="L52" s="29">
        <f t="shared" si="35"/>
        <v>0</v>
      </c>
      <c r="N52" s="27"/>
      <c r="O52" s="28" t="str">
        <f t="shared" si="41"/>
        <v/>
      </c>
      <c r="P52" s="4">
        <f t="shared" si="36"/>
        <v>0</v>
      </c>
      <c r="Q52" s="28" t="s">
        <v>24</v>
      </c>
    </row>
    <row r="53" spans="1:18" ht="18" hidden="1" customHeight="1" outlineLevel="1" x14ac:dyDescent="0.25">
      <c r="A53" s="5" t="s">
        <v>62</v>
      </c>
      <c r="B53" s="5">
        <v>51</v>
      </c>
      <c r="C53" s="30" t="str">
        <f t="shared" si="37"/>
        <v>3232</v>
      </c>
      <c r="D53" s="30" t="str">
        <f t="shared" si="38"/>
        <v>3</v>
      </c>
      <c r="E53" s="30" t="str">
        <f t="shared" si="39"/>
        <v>32</v>
      </c>
      <c r="F53" s="24">
        <v>9</v>
      </c>
      <c r="G53" s="25" t="s">
        <v>75</v>
      </c>
      <c r="H53" s="5" t="s">
        <v>76</v>
      </c>
      <c r="I53" s="27"/>
      <c r="J53" s="28" t="str">
        <f t="shared" si="40"/>
        <v/>
      </c>
      <c r="K53" s="27">
        <v>155</v>
      </c>
      <c r="L53" s="29">
        <f t="shared" si="35"/>
        <v>0</v>
      </c>
      <c r="N53" s="27"/>
      <c r="O53" s="28" t="str">
        <f t="shared" si="41"/>
        <v/>
      </c>
      <c r="P53" s="4">
        <f t="shared" si="36"/>
        <v>0</v>
      </c>
      <c r="Q53" s="28" t="s">
        <v>24</v>
      </c>
    </row>
    <row r="54" spans="1:18" ht="18" hidden="1" customHeight="1" outlineLevel="1" x14ac:dyDescent="0.25">
      <c r="A54" s="5" t="s">
        <v>62</v>
      </c>
      <c r="B54" s="5">
        <v>51</v>
      </c>
      <c r="C54" s="30" t="str">
        <f t="shared" si="37"/>
        <v>3233</v>
      </c>
      <c r="D54" s="30" t="str">
        <f t="shared" si="38"/>
        <v>3</v>
      </c>
      <c r="E54" s="30" t="str">
        <f t="shared" si="39"/>
        <v>32</v>
      </c>
      <c r="F54" s="24">
        <v>10</v>
      </c>
      <c r="G54" s="25" t="s">
        <v>77</v>
      </c>
      <c r="H54" s="5" t="s">
        <v>78</v>
      </c>
      <c r="I54" s="27">
        <v>20000</v>
      </c>
      <c r="J54" s="28">
        <f t="shared" si="40"/>
        <v>2654.4561682925209</v>
      </c>
      <c r="L54" s="29">
        <f t="shared" si="35"/>
        <v>0</v>
      </c>
      <c r="N54" s="27"/>
      <c r="O54" s="28" t="str">
        <f t="shared" si="41"/>
        <v/>
      </c>
      <c r="P54" s="4">
        <f t="shared" si="36"/>
        <v>-1</v>
      </c>
      <c r="Q54" s="28" t="s">
        <v>24</v>
      </c>
    </row>
    <row r="55" spans="1:18" ht="18" hidden="1" customHeight="1" outlineLevel="1" x14ac:dyDescent="0.25">
      <c r="A55" s="5" t="s">
        <v>62</v>
      </c>
      <c r="B55" s="5">
        <v>51</v>
      </c>
      <c r="C55" s="30" t="str">
        <f t="shared" si="37"/>
        <v>3237</v>
      </c>
      <c r="D55" s="30" t="str">
        <f t="shared" si="38"/>
        <v>3</v>
      </c>
      <c r="E55" s="30" t="str">
        <f t="shared" si="39"/>
        <v>32</v>
      </c>
      <c r="F55" s="24">
        <v>11</v>
      </c>
      <c r="G55" s="25" t="s">
        <v>60</v>
      </c>
      <c r="H55" s="5" t="s">
        <v>61</v>
      </c>
      <c r="I55" s="27">
        <v>30000</v>
      </c>
      <c r="J55" s="28">
        <f t="shared" si="40"/>
        <v>3981.6842524387812</v>
      </c>
      <c r="K55" s="27">
        <v>17152</v>
      </c>
      <c r="L55" s="29">
        <f t="shared" si="35"/>
        <v>0.57173333333333332</v>
      </c>
      <c r="N55" s="27"/>
      <c r="O55" s="28" t="str">
        <f t="shared" si="41"/>
        <v/>
      </c>
      <c r="P55" s="4">
        <f t="shared" si="36"/>
        <v>-1</v>
      </c>
      <c r="Q55" s="28" t="s">
        <v>24</v>
      </c>
    </row>
    <row r="56" spans="1:18" ht="18" hidden="1" customHeight="1" outlineLevel="1" x14ac:dyDescent="0.25">
      <c r="A56" s="5" t="s">
        <v>62</v>
      </c>
      <c r="B56" s="5">
        <v>51</v>
      </c>
      <c r="C56" s="30" t="str">
        <f t="shared" si="37"/>
        <v>3239</v>
      </c>
      <c r="D56" s="30" t="str">
        <f t="shared" si="38"/>
        <v>3</v>
      </c>
      <c r="E56" s="30" t="str">
        <f t="shared" si="39"/>
        <v>32</v>
      </c>
      <c r="F56" s="24">
        <v>12</v>
      </c>
      <c r="G56" s="25" t="s">
        <v>79</v>
      </c>
      <c r="H56" s="5" t="s">
        <v>80</v>
      </c>
      <c r="I56" s="27">
        <v>15000</v>
      </c>
      <c r="J56" s="28">
        <f t="shared" si="40"/>
        <v>1990.8421262193906</v>
      </c>
      <c r="K56" s="27">
        <v>11009.41</v>
      </c>
      <c r="L56" s="29">
        <f t="shared" si="35"/>
        <v>0.73396066666666671</v>
      </c>
      <c r="N56" s="27"/>
      <c r="O56" s="28" t="str">
        <f t="shared" si="41"/>
        <v/>
      </c>
      <c r="P56" s="4">
        <f t="shared" si="36"/>
        <v>-1</v>
      </c>
      <c r="Q56" s="28" t="s">
        <v>24</v>
      </c>
    </row>
    <row r="57" spans="1:18" ht="18" hidden="1" customHeight="1" outlineLevel="1" x14ac:dyDescent="0.25">
      <c r="A57" s="5" t="s">
        <v>62</v>
      </c>
      <c r="B57" s="5">
        <v>51</v>
      </c>
      <c r="C57" s="30" t="str">
        <f t="shared" si="37"/>
        <v>3241</v>
      </c>
      <c r="D57" s="30" t="str">
        <f t="shared" si="38"/>
        <v>3</v>
      </c>
      <c r="E57" s="30" t="str">
        <f t="shared" si="39"/>
        <v>32</v>
      </c>
      <c r="F57" s="24">
        <v>13</v>
      </c>
      <c r="G57" s="25" t="s">
        <v>81</v>
      </c>
      <c r="H57" s="5" t="s">
        <v>82</v>
      </c>
      <c r="I57" s="27"/>
      <c r="J57" s="28" t="str">
        <f t="shared" si="40"/>
        <v/>
      </c>
      <c r="K57" s="27">
        <v>4813.9799999999996</v>
      </c>
      <c r="L57" s="29">
        <f t="shared" si="35"/>
        <v>0</v>
      </c>
      <c r="N57" s="27"/>
      <c r="O57" s="28" t="str">
        <f t="shared" si="41"/>
        <v/>
      </c>
      <c r="P57" s="4">
        <f t="shared" si="36"/>
        <v>0</v>
      </c>
      <c r="Q57" s="28" t="s">
        <v>24</v>
      </c>
    </row>
    <row r="58" spans="1:18" ht="18" hidden="1" customHeight="1" outlineLevel="1" x14ac:dyDescent="0.25">
      <c r="A58" s="5" t="s">
        <v>62</v>
      </c>
      <c r="B58" s="5">
        <v>51</v>
      </c>
      <c r="C58" s="30" t="str">
        <f t="shared" si="37"/>
        <v>3293</v>
      </c>
      <c r="D58" s="30" t="str">
        <f t="shared" si="38"/>
        <v>3</v>
      </c>
      <c r="E58" s="30" t="str">
        <f t="shared" si="39"/>
        <v>32</v>
      </c>
      <c r="F58" s="24">
        <v>13</v>
      </c>
      <c r="G58" s="25" t="s">
        <v>83</v>
      </c>
      <c r="H58" s="5" t="s">
        <v>84</v>
      </c>
      <c r="I58" s="27"/>
      <c r="K58" s="27">
        <v>36575</v>
      </c>
      <c r="L58" s="29">
        <f t="shared" si="35"/>
        <v>0</v>
      </c>
      <c r="N58" s="27"/>
      <c r="P58" s="4">
        <f t="shared" si="36"/>
        <v>0</v>
      </c>
    </row>
    <row r="59" spans="1:18" ht="18" hidden="1" customHeight="1" x14ac:dyDescent="0.25">
      <c r="A59" s="5" t="s">
        <v>62</v>
      </c>
      <c r="B59" s="5">
        <v>51</v>
      </c>
      <c r="F59" s="31"/>
      <c r="G59" s="32"/>
      <c r="H59" s="33" t="s">
        <v>85</v>
      </c>
      <c r="I59" s="34">
        <f>SUM(I60:I61)</f>
        <v>20000</v>
      </c>
      <c r="J59" s="35">
        <f t="shared" ref="J59:K59" si="42">SUM(J60:J61)</f>
        <v>2654.4561682925209</v>
      </c>
      <c r="K59" s="34">
        <f t="shared" si="42"/>
        <v>1104</v>
      </c>
      <c r="L59" s="36">
        <f t="shared" si="35"/>
        <v>5.5199999999999999E-2</v>
      </c>
      <c r="N59" s="34">
        <f t="shared" ref="N59:O59" si="43">SUM(N60:N61)</f>
        <v>12000</v>
      </c>
      <c r="O59" s="35">
        <f t="shared" si="43"/>
        <v>1592.6737009755125</v>
      </c>
      <c r="P59" s="4">
        <f t="shared" si="36"/>
        <v>-0.4</v>
      </c>
      <c r="Q59" s="35">
        <f t="shared" ref="Q59:R59" si="44">SUM(Q60:Q61)</f>
        <v>0</v>
      </c>
      <c r="R59" s="35">
        <f t="shared" si="44"/>
        <v>0</v>
      </c>
    </row>
    <row r="60" spans="1:18" ht="18" hidden="1" customHeight="1" outlineLevel="1" x14ac:dyDescent="0.25">
      <c r="A60" s="5" t="s">
        <v>62</v>
      </c>
      <c r="B60" s="5">
        <v>51</v>
      </c>
      <c r="C60" s="30" t="str">
        <f t="shared" ref="C60:C61" si="45">G60</f>
        <v>4225</v>
      </c>
      <c r="D60" s="30" t="str">
        <f t="shared" ref="D60:D61" si="46">LEFT(C60,1)</f>
        <v>4</v>
      </c>
      <c r="E60" s="30" t="str">
        <f t="shared" ref="E60:E61" si="47">LEFT(C60,2)</f>
        <v>42</v>
      </c>
      <c r="F60" s="24">
        <v>14</v>
      </c>
      <c r="G60" s="25" t="s">
        <v>86</v>
      </c>
      <c r="H60" s="5" t="s">
        <v>87</v>
      </c>
      <c r="I60" s="27">
        <v>20000</v>
      </c>
      <c r="J60" s="28">
        <f t="shared" ref="J60:J61" si="48">IF(I60&lt;&gt;0,I60/7.5345,"")</f>
        <v>2654.4561682925209</v>
      </c>
      <c r="L60" s="29">
        <f t="shared" si="35"/>
        <v>0</v>
      </c>
      <c r="N60" s="27">
        <v>12000</v>
      </c>
      <c r="O60" s="28">
        <f t="shared" ref="O60:O61" si="49">IF(N60&lt;&gt;0,N60/7.5345,"")</f>
        <v>1592.6737009755125</v>
      </c>
      <c r="P60" s="4">
        <f t="shared" si="36"/>
        <v>-0.4</v>
      </c>
    </row>
    <row r="61" spans="1:18" ht="18" hidden="1" customHeight="1" outlineLevel="1" x14ac:dyDescent="0.25">
      <c r="A61" s="5" t="s">
        <v>62</v>
      </c>
      <c r="B61" s="5">
        <v>51</v>
      </c>
      <c r="C61" s="30" t="str">
        <f t="shared" si="45"/>
        <v>4241</v>
      </c>
      <c r="D61" s="30" t="str">
        <f t="shared" si="46"/>
        <v>4</v>
      </c>
      <c r="E61" s="30" t="str">
        <f t="shared" si="47"/>
        <v>42</v>
      </c>
      <c r="F61" s="24">
        <v>15</v>
      </c>
      <c r="G61" s="25" t="s">
        <v>88</v>
      </c>
      <c r="H61" s="5" t="s">
        <v>89</v>
      </c>
      <c r="I61" s="27"/>
      <c r="J61" s="28" t="str">
        <f t="shared" si="48"/>
        <v/>
      </c>
      <c r="K61" s="27">
        <v>1104</v>
      </c>
      <c r="L61" s="29">
        <f t="shared" si="35"/>
        <v>0</v>
      </c>
      <c r="N61" s="27"/>
      <c r="O61" s="28" t="str">
        <f t="shared" si="49"/>
        <v/>
      </c>
      <c r="P61" s="4">
        <f t="shared" si="36"/>
        <v>0</v>
      </c>
      <c r="Q61" s="28" t="s">
        <v>24</v>
      </c>
      <c r="R61" s="28" t="s">
        <v>24</v>
      </c>
    </row>
    <row r="62" spans="1:18" ht="27.95" hidden="1" customHeight="1" x14ac:dyDescent="0.25">
      <c r="A62" s="5" t="s">
        <v>62</v>
      </c>
      <c r="F62" s="110" t="s">
        <v>90</v>
      </c>
      <c r="G62" s="110"/>
      <c r="H62" s="14" t="s">
        <v>91</v>
      </c>
      <c r="I62" s="15">
        <f>I63</f>
        <v>0</v>
      </c>
      <c r="J62" s="16">
        <f>J63</f>
        <v>0</v>
      </c>
      <c r="K62" s="15">
        <f>K63</f>
        <v>2956</v>
      </c>
      <c r="L62" s="17">
        <f>IF(I62&lt;&gt;0,K62/I62,0)</f>
        <v>0</v>
      </c>
      <c r="N62" s="15">
        <f>N63</f>
        <v>0</v>
      </c>
      <c r="O62" s="16">
        <f>O63</f>
        <v>0</v>
      </c>
      <c r="P62" s="4">
        <f>IF(I62&lt;&gt;0,N62/I62-1,0)</f>
        <v>0</v>
      </c>
      <c r="Q62" s="16">
        <f>Q63</f>
        <v>0</v>
      </c>
      <c r="R62" s="16">
        <f>R63</f>
        <v>0</v>
      </c>
    </row>
    <row r="63" spans="1:18" ht="27.95" hidden="1" customHeight="1" x14ac:dyDescent="0.25">
      <c r="A63" s="5" t="s">
        <v>62</v>
      </c>
      <c r="B63" s="5">
        <v>51</v>
      </c>
      <c r="F63" s="18"/>
      <c r="G63" s="19" t="s">
        <v>31</v>
      </c>
      <c r="H63" s="20" t="s">
        <v>65</v>
      </c>
      <c r="I63" s="21">
        <f>I64</f>
        <v>0</v>
      </c>
      <c r="J63" s="22">
        <f t="shared" ref="J63:K63" si="50">J64</f>
        <v>0</v>
      </c>
      <c r="K63" s="21">
        <f t="shared" si="50"/>
        <v>2956</v>
      </c>
      <c r="L63" s="23">
        <f>IF(I63&lt;&gt;0,K63/I63,0)</f>
        <v>0</v>
      </c>
      <c r="N63" s="21">
        <f t="shared" ref="N63:R63" si="51">N64</f>
        <v>0</v>
      </c>
      <c r="O63" s="22">
        <f t="shared" si="51"/>
        <v>0</v>
      </c>
      <c r="P63" s="4">
        <f>IF(I63&lt;&gt;0,N63/I63-1,0)</f>
        <v>0</v>
      </c>
      <c r="Q63" s="22">
        <f t="shared" si="51"/>
        <v>0</v>
      </c>
      <c r="R63" s="22">
        <f t="shared" si="51"/>
        <v>0</v>
      </c>
    </row>
    <row r="64" spans="1:18" ht="18" hidden="1" customHeight="1" x14ac:dyDescent="0.25">
      <c r="A64" s="5" t="s">
        <v>62</v>
      </c>
      <c r="B64" s="5">
        <v>51</v>
      </c>
      <c r="F64" s="31"/>
      <c r="G64" s="32"/>
      <c r="H64" s="33" t="s">
        <v>47</v>
      </c>
      <c r="I64" s="34">
        <f>SUM(I65:I65)</f>
        <v>0</v>
      </c>
      <c r="J64" s="35">
        <f t="shared" ref="J64:K64" si="52">SUM(J65:J65)</f>
        <v>0</v>
      </c>
      <c r="K64" s="34">
        <f t="shared" si="52"/>
        <v>2956</v>
      </c>
      <c r="L64" s="36">
        <f t="shared" ref="L64:L122" si="53">IF(I64&lt;&gt;0,K64/I64,0)</f>
        <v>0</v>
      </c>
      <c r="N64" s="34">
        <f t="shared" ref="N64:R64" si="54">SUM(N65:N65)</f>
        <v>0</v>
      </c>
      <c r="O64" s="35">
        <f t="shared" si="54"/>
        <v>0</v>
      </c>
      <c r="P64" s="4">
        <f t="shared" ref="P64:P120" si="55">IF(I64&lt;&gt;0,N64/I64-1,0)</f>
        <v>0</v>
      </c>
      <c r="Q64" s="35">
        <f t="shared" si="54"/>
        <v>0</v>
      </c>
      <c r="R64" s="35">
        <f t="shared" si="54"/>
        <v>0</v>
      </c>
    </row>
    <row r="65" spans="1:18" ht="18" hidden="1" customHeight="1" outlineLevel="1" x14ac:dyDescent="0.25">
      <c r="A65" s="5" t="s">
        <v>62</v>
      </c>
      <c r="B65" s="5">
        <v>51</v>
      </c>
      <c r="C65" s="30" t="str">
        <f t="shared" ref="C65" si="56">G65</f>
        <v>3211</v>
      </c>
      <c r="D65" s="30" t="str">
        <f t="shared" ref="D65" si="57">LEFT(C65,1)</f>
        <v>3</v>
      </c>
      <c r="E65" s="30" t="str">
        <f t="shared" ref="E65" si="58">LEFT(C65,2)</f>
        <v>32</v>
      </c>
      <c r="F65" s="24"/>
      <c r="G65" s="25" t="s">
        <v>66</v>
      </c>
      <c r="H65" s="5" t="s">
        <v>67</v>
      </c>
      <c r="I65" s="27"/>
      <c r="J65" s="28" t="str">
        <f t="shared" ref="J65" si="59">IF(I65&lt;&gt;0,I65/7.5345,"")</f>
        <v/>
      </c>
      <c r="K65" s="27">
        <v>2956</v>
      </c>
      <c r="L65" s="29">
        <f t="shared" si="53"/>
        <v>0</v>
      </c>
      <c r="N65" s="27"/>
      <c r="O65" s="28" t="str">
        <f t="shared" ref="O65" si="60">IF(N65&lt;&gt;0,N65/7.5345,"")</f>
        <v/>
      </c>
      <c r="P65" s="4">
        <f t="shared" si="55"/>
        <v>0</v>
      </c>
      <c r="Q65" s="28" t="s">
        <v>24</v>
      </c>
      <c r="R65" s="28" t="s">
        <v>24</v>
      </c>
    </row>
    <row r="66" spans="1:18" ht="27.95" hidden="1" customHeight="1" x14ac:dyDescent="0.25">
      <c r="A66" s="5" t="s">
        <v>92</v>
      </c>
      <c r="F66" s="110" t="s">
        <v>92</v>
      </c>
      <c r="G66" s="110"/>
      <c r="H66" s="14" t="s">
        <v>46</v>
      </c>
      <c r="I66" s="15">
        <f>I67+I98</f>
        <v>3723918</v>
      </c>
      <c r="J66" s="16">
        <f t="shared" ref="J66:K66" si="61">J67+J98</f>
        <v>494248.85526577738</v>
      </c>
      <c r="K66" s="15">
        <f t="shared" si="61"/>
        <v>2360708.1700000004</v>
      </c>
      <c r="L66" s="17">
        <f t="shared" si="53"/>
        <v>0.63393129762792855</v>
      </c>
      <c r="N66" s="15">
        <f>N67+N98</f>
        <v>3125455</v>
      </c>
      <c r="O66" s="15">
        <f t="shared" ref="O66" si="62">O67+O98</f>
        <v>414819.165173535</v>
      </c>
      <c r="P66" s="4">
        <f t="shared" si="55"/>
        <v>-0.16070788884180587</v>
      </c>
      <c r="Q66" s="15">
        <f t="shared" ref="Q66:R66" si="63">Q67+Q98</f>
        <v>302545.91064991214</v>
      </c>
      <c r="R66" s="15">
        <f t="shared" si="63"/>
        <v>205984.29255979339</v>
      </c>
    </row>
    <row r="67" spans="1:18" ht="28.5" hidden="1" customHeight="1" x14ac:dyDescent="0.25">
      <c r="A67" s="5" t="s">
        <v>92</v>
      </c>
      <c r="B67" s="5">
        <v>31</v>
      </c>
      <c r="F67" s="18"/>
      <c r="G67" s="19" t="s">
        <v>16</v>
      </c>
      <c r="H67" s="20" t="s">
        <v>17</v>
      </c>
      <c r="I67" s="21">
        <f>I68+I92</f>
        <v>1726625</v>
      </c>
      <c r="J67" s="22">
        <f>J68+J92</f>
        <v>229162.51907890366</v>
      </c>
      <c r="K67" s="21">
        <f>K68+K92</f>
        <v>963358.4</v>
      </c>
      <c r="L67" s="23">
        <f t="shared" si="53"/>
        <v>0.55794303916600307</v>
      </c>
      <c r="N67" s="21">
        <f>N68+N92</f>
        <v>1404815</v>
      </c>
      <c r="O67" s="22">
        <f>O68+O92</f>
        <v>186450.9921029929</v>
      </c>
      <c r="P67" s="4">
        <f t="shared" si="55"/>
        <v>-0.18638094548613626</v>
      </c>
      <c r="Q67" s="22">
        <f>Q68+Q92</f>
        <v>124527.71342381886</v>
      </c>
      <c r="R67" s="22">
        <f>R68+R92</f>
        <v>124527.71342381886</v>
      </c>
    </row>
    <row r="68" spans="1:18" ht="18" hidden="1" customHeight="1" x14ac:dyDescent="0.25">
      <c r="A68" s="5" t="s">
        <v>92</v>
      </c>
      <c r="B68" s="5">
        <v>31</v>
      </c>
      <c r="F68" s="31"/>
      <c r="G68" s="32"/>
      <c r="H68" s="33" t="s">
        <v>47</v>
      </c>
      <c r="I68" s="34">
        <f>SUM(I69:I91)</f>
        <v>1186625</v>
      </c>
      <c r="J68" s="35">
        <f>SUM(J69:J91)</f>
        <v>157492.20253500561</v>
      </c>
      <c r="K68" s="34">
        <f>SUM(K69:K91)</f>
        <v>848827.15</v>
      </c>
      <c r="L68" s="36">
        <f t="shared" si="53"/>
        <v>0.71532889497524499</v>
      </c>
      <c r="N68" s="34">
        <f>SUM(N69:N91)</f>
        <v>1214125</v>
      </c>
      <c r="O68" s="35">
        <f>SUM(O69:O91)</f>
        <v>161142.07976640784</v>
      </c>
      <c r="P68" s="4">
        <f t="shared" si="55"/>
        <v>2.3174971031286296E-2</v>
      </c>
      <c r="Q68" s="35">
        <f>SUM(Q69:Q91)</f>
        <v>108722.10170594948</v>
      </c>
      <c r="R68" s="35">
        <f>SUM(R69:R91)</f>
        <v>108722.10170594948</v>
      </c>
    </row>
    <row r="69" spans="1:18" ht="18" hidden="1" customHeight="1" outlineLevel="1" x14ac:dyDescent="0.25">
      <c r="A69" s="5" t="s">
        <v>92</v>
      </c>
      <c r="B69" s="5">
        <v>31</v>
      </c>
      <c r="C69" s="38" t="str">
        <f t="shared" ref="C69:C91" si="64">G69</f>
        <v>3111</v>
      </c>
      <c r="D69" s="30" t="str">
        <f t="shared" ref="D69:D91" si="65">LEFT(C69,1)</f>
        <v>3</v>
      </c>
      <c r="E69" s="30" t="str">
        <f t="shared" ref="E69:E91" si="66">LEFT(C69,2)</f>
        <v>31</v>
      </c>
      <c r="F69" s="24">
        <v>1</v>
      </c>
      <c r="G69" s="37" t="s">
        <v>48</v>
      </c>
      <c r="H69" s="5" t="s">
        <v>49</v>
      </c>
      <c r="I69" s="27">
        <v>25000</v>
      </c>
      <c r="J69" s="28">
        <f t="shared" ref="J69:J91" si="67">IF(I69&lt;&gt;0,I69/7.5345,"")</f>
        <v>3318.0702103656513</v>
      </c>
      <c r="K69" s="27">
        <v>13848.49</v>
      </c>
      <c r="L69" s="29">
        <f t="shared" si="53"/>
        <v>0.55393959999999998</v>
      </c>
      <c r="N69" s="27">
        <v>67918.454935622314</v>
      </c>
      <c r="O69" s="28">
        <f t="shared" ref="O69:O91" si="68">IF(N69&lt;&gt;0,N69/7.5345,"")</f>
        <v>9014.3280822380129</v>
      </c>
      <c r="P69" s="4">
        <f t="shared" si="55"/>
        <v>1.7167381974248928</v>
      </c>
      <c r="Q69" s="28">
        <v>9014.3280822380129</v>
      </c>
      <c r="R69" s="28">
        <v>9014.3280822380129</v>
      </c>
    </row>
    <row r="70" spans="1:18" ht="18" hidden="1" customHeight="1" outlineLevel="1" x14ac:dyDescent="0.25">
      <c r="A70" s="5" t="s">
        <v>92</v>
      </c>
      <c r="B70" s="5">
        <v>31</v>
      </c>
      <c r="C70" s="38" t="str">
        <f t="shared" si="64"/>
        <v>3132</v>
      </c>
      <c r="D70" s="30" t="str">
        <f t="shared" si="65"/>
        <v>3</v>
      </c>
      <c r="E70" s="30" t="str">
        <f t="shared" si="66"/>
        <v>31</v>
      </c>
      <c r="F70" s="24">
        <v>2</v>
      </c>
      <c r="G70" s="37" t="s">
        <v>52</v>
      </c>
      <c r="H70" s="5" t="s">
        <v>53</v>
      </c>
      <c r="I70" s="27">
        <v>4125</v>
      </c>
      <c r="J70" s="28">
        <f t="shared" si="67"/>
        <v>547.48158471033241</v>
      </c>
      <c r="K70" s="27">
        <v>2285.0100000000002</v>
      </c>
      <c r="L70" s="29">
        <f t="shared" si="53"/>
        <v>0.5539418181818182</v>
      </c>
      <c r="N70" s="27">
        <v>11206.545064377682</v>
      </c>
      <c r="O70" s="28">
        <f t="shared" si="68"/>
        <v>1487.3641335692723</v>
      </c>
      <c r="P70" s="4">
        <f t="shared" si="55"/>
        <v>1.7167381974248928</v>
      </c>
      <c r="Q70" s="28">
        <v>1487.3641335692723</v>
      </c>
      <c r="R70" s="28">
        <v>1487.3641335692723</v>
      </c>
    </row>
    <row r="71" spans="1:18" ht="18" hidden="1" customHeight="1" outlineLevel="1" x14ac:dyDescent="0.25">
      <c r="A71" s="5" t="s">
        <v>92</v>
      </c>
      <c r="B71" s="5">
        <v>31</v>
      </c>
      <c r="C71" s="38" t="str">
        <f t="shared" si="64"/>
        <v>3211</v>
      </c>
      <c r="D71" s="30" t="str">
        <f t="shared" si="65"/>
        <v>3</v>
      </c>
      <c r="E71" s="30" t="str">
        <f t="shared" si="66"/>
        <v>32</v>
      </c>
      <c r="F71" s="24">
        <v>3</v>
      </c>
      <c r="G71" s="37" t="s">
        <v>66</v>
      </c>
      <c r="H71" s="5" t="s">
        <v>67</v>
      </c>
      <c r="I71" s="27">
        <v>150000</v>
      </c>
      <c r="J71" s="28">
        <f t="shared" si="67"/>
        <v>19908.421262193908</v>
      </c>
      <c r="K71" s="27">
        <v>278900.92</v>
      </c>
      <c r="L71" s="29">
        <f t="shared" si="53"/>
        <v>1.8593394666666665</v>
      </c>
      <c r="N71" s="27">
        <v>150000</v>
      </c>
      <c r="O71" s="28">
        <f t="shared" si="68"/>
        <v>19908.421262193908</v>
      </c>
      <c r="P71" s="4">
        <f t="shared" si="55"/>
        <v>0</v>
      </c>
      <c r="Q71" s="28">
        <v>12432.963226600279</v>
      </c>
      <c r="R71" s="28">
        <v>12432.963226600279</v>
      </c>
    </row>
    <row r="72" spans="1:18" ht="18" hidden="1" customHeight="1" outlineLevel="1" x14ac:dyDescent="0.25">
      <c r="A72" s="5" t="s">
        <v>92</v>
      </c>
      <c r="B72" s="5">
        <v>31</v>
      </c>
      <c r="C72" s="38" t="str">
        <f t="shared" si="64"/>
        <v>3213</v>
      </c>
      <c r="D72" s="30" t="str">
        <f t="shared" si="65"/>
        <v>3</v>
      </c>
      <c r="E72" s="30" t="str">
        <f t="shared" si="66"/>
        <v>32</v>
      </c>
      <c r="F72" s="24">
        <v>4</v>
      </c>
      <c r="G72" s="37" t="s">
        <v>69</v>
      </c>
      <c r="H72" s="5" t="s">
        <v>70</v>
      </c>
      <c r="I72" s="27">
        <v>5000</v>
      </c>
      <c r="J72" s="28">
        <f t="shared" si="67"/>
        <v>663.61404207313024</v>
      </c>
      <c r="K72" s="27">
        <v>0</v>
      </c>
      <c r="L72" s="29">
        <f t="shared" si="53"/>
        <v>0</v>
      </c>
      <c r="N72" s="27">
        <v>5000</v>
      </c>
      <c r="O72" s="28">
        <f t="shared" si="68"/>
        <v>663.61404207313024</v>
      </c>
      <c r="P72" s="4">
        <f t="shared" si="55"/>
        <v>0</v>
      </c>
      <c r="Q72" s="28">
        <v>414.43210755334263</v>
      </c>
      <c r="R72" s="28">
        <v>414.43210755334263</v>
      </c>
    </row>
    <row r="73" spans="1:18" ht="18" hidden="1" customHeight="1" outlineLevel="1" x14ac:dyDescent="0.25">
      <c r="A73" s="5" t="s">
        <v>92</v>
      </c>
      <c r="B73" s="5">
        <v>31</v>
      </c>
      <c r="C73" s="38" t="str">
        <f t="shared" si="64"/>
        <v>3221</v>
      </c>
      <c r="D73" s="30" t="str">
        <f t="shared" si="65"/>
        <v>3</v>
      </c>
      <c r="E73" s="30" t="str">
        <f t="shared" si="66"/>
        <v>32</v>
      </c>
      <c r="F73" s="24">
        <v>5</v>
      </c>
      <c r="G73" s="37" t="s">
        <v>71</v>
      </c>
      <c r="H73" s="5" t="s">
        <v>72</v>
      </c>
      <c r="I73" s="27">
        <v>50000</v>
      </c>
      <c r="J73" s="28">
        <f t="shared" si="67"/>
        <v>6636.1404207313026</v>
      </c>
      <c r="K73" s="27">
        <v>8570.2900000000009</v>
      </c>
      <c r="L73" s="29">
        <f t="shared" si="53"/>
        <v>0.17140580000000002</v>
      </c>
      <c r="N73" s="27">
        <v>50000</v>
      </c>
      <c r="O73" s="28">
        <f t="shared" si="68"/>
        <v>6636.1404207313026</v>
      </c>
      <c r="P73" s="4">
        <f t="shared" si="55"/>
        <v>0</v>
      </c>
      <c r="Q73" s="28">
        <v>4144.3210755334267</v>
      </c>
      <c r="R73" s="28">
        <v>4144.3210755334267</v>
      </c>
    </row>
    <row r="74" spans="1:18" ht="18" hidden="1" customHeight="1" outlineLevel="1" x14ac:dyDescent="0.25">
      <c r="A74" s="5" t="s">
        <v>92</v>
      </c>
      <c r="B74" s="5">
        <v>31</v>
      </c>
      <c r="C74" s="38" t="str">
        <f t="shared" si="64"/>
        <v>3223</v>
      </c>
      <c r="D74" s="30" t="str">
        <f t="shared" si="65"/>
        <v>3</v>
      </c>
      <c r="E74" s="30" t="str">
        <f t="shared" si="66"/>
        <v>32</v>
      </c>
      <c r="F74" s="24">
        <v>6</v>
      </c>
      <c r="G74" s="37" t="s">
        <v>93</v>
      </c>
      <c r="H74" s="5" t="s">
        <v>94</v>
      </c>
      <c r="I74" s="27">
        <v>1000</v>
      </c>
      <c r="J74" s="28">
        <f t="shared" si="67"/>
        <v>132.72280841462606</v>
      </c>
      <c r="K74" s="27">
        <v>148.05000000000001</v>
      </c>
      <c r="L74" s="29">
        <f t="shared" si="53"/>
        <v>0.14805000000000001</v>
      </c>
      <c r="N74" s="27">
        <v>10000</v>
      </c>
      <c r="O74" s="28">
        <f t="shared" si="68"/>
        <v>1327.2280841462605</v>
      </c>
      <c r="P74" s="4">
        <f t="shared" si="55"/>
        <v>9</v>
      </c>
      <c r="Q74" s="28">
        <v>828.86421510668526</v>
      </c>
      <c r="R74" s="28">
        <v>828.86421510668526</v>
      </c>
    </row>
    <row r="75" spans="1:18" ht="18" hidden="1" customHeight="1" outlineLevel="1" x14ac:dyDescent="0.25">
      <c r="A75" s="5" t="s">
        <v>92</v>
      </c>
      <c r="B75" s="5">
        <v>31</v>
      </c>
      <c r="C75" s="38">
        <f t="shared" si="64"/>
        <v>3233</v>
      </c>
      <c r="D75" s="30" t="str">
        <f t="shared" si="65"/>
        <v>3</v>
      </c>
      <c r="E75" s="30" t="str">
        <f t="shared" si="66"/>
        <v>32</v>
      </c>
      <c r="F75" s="24">
        <v>7</v>
      </c>
      <c r="G75" s="37">
        <v>3233</v>
      </c>
      <c r="H75" s="5" t="s">
        <v>78</v>
      </c>
      <c r="I75" s="27">
        <v>2000</v>
      </c>
      <c r="J75" s="28">
        <f t="shared" si="67"/>
        <v>265.44561682925212</v>
      </c>
      <c r="K75" s="27">
        <v>12101.5</v>
      </c>
      <c r="L75" s="29">
        <f t="shared" si="53"/>
        <v>6.0507499999999999</v>
      </c>
      <c r="N75" s="27">
        <v>2000</v>
      </c>
      <c r="O75" s="28">
        <f t="shared" si="68"/>
        <v>265.44561682925212</v>
      </c>
      <c r="P75" s="4">
        <f t="shared" si="55"/>
        <v>0</v>
      </c>
      <c r="Q75" s="28">
        <v>165.77284302133708</v>
      </c>
      <c r="R75" s="28">
        <v>165.77284302133708</v>
      </c>
    </row>
    <row r="76" spans="1:18" ht="18" hidden="1" customHeight="1" outlineLevel="1" x14ac:dyDescent="0.25">
      <c r="A76" s="5" t="s">
        <v>92</v>
      </c>
      <c r="B76" s="5">
        <v>31</v>
      </c>
      <c r="C76" s="38" t="str">
        <f t="shared" si="64"/>
        <v>3224</v>
      </c>
      <c r="D76" s="30" t="str">
        <f t="shared" si="65"/>
        <v>3</v>
      </c>
      <c r="E76" s="30" t="str">
        <f t="shared" si="66"/>
        <v>32</v>
      </c>
      <c r="F76" s="24">
        <v>8</v>
      </c>
      <c r="G76" s="37" t="s">
        <v>95</v>
      </c>
      <c r="H76" s="5" t="s">
        <v>96</v>
      </c>
      <c r="I76" s="27">
        <v>2000</v>
      </c>
      <c r="J76" s="28">
        <f t="shared" si="67"/>
        <v>265.44561682925212</v>
      </c>
      <c r="K76" s="27">
        <v>8720.17</v>
      </c>
      <c r="L76" s="29">
        <f t="shared" si="53"/>
        <v>4.3600849999999998</v>
      </c>
      <c r="N76" s="27">
        <v>2000</v>
      </c>
      <c r="O76" s="28">
        <f t="shared" si="68"/>
        <v>265.44561682925212</v>
      </c>
      <c r="P76" s="4">
        <f t="shared" si="55"/>
        <v>0</v>
      </c>
      <c r="Q76" s="28">
        <v>165.77284302133708</v>
      </c>
      <c r="R76" s="28">
        <v>165.77284302133708</v>
      </c>
    </row>
    <row r="77" spans="1:18" ht="18" hidden="1" customHeight="1" outlineLevel="1" x14ac:dyDescent="0.25">
      <c r="A77" s="5" t="s">
        <v>92</v>
      </c>
      <c r="B77" s="5">
        <v>31</v>
      </c>
      <c r="C77" s="38" t="str">
        <f t="shared" si="64"/>
        <v>3225</v>
      </c>
      <c r="D77" s="30" t="str">
        <f t="shared" si="65"/>
        <v>3</v>
      </c>
      <c r="E77" s="30" t="str">
        <f t="shared" si="66"/>
        <v>32</v>
      </c>
      <c r="F77" s="24">
        <v>9</v>
      </c>
      <c r="G77" s="37" t="s">
        <v>73</v>
      </c>
      <c r="H77" s="5" t="s">
        <v>74</v>
      </c>
      <c r="I77" s="27">
        <v>10000</v>
      </c>
      <c r="J77" s="28">
        <f t="shared" si="67"/>
        <v>1327.2280841462605</v>
      </c>
      <c r="K77" s="27">
        <v>4355.78</v>
      </c>
      <c r="L77" s="29">
        <f t="shared" si="53"/>
        <v>0.43557799999999997</v>
      </c>
      <c r="N77" s="27">
        <v>10000</v>
      </c>
      <c r="O77" s="28">
        <f t="shared" si="68"/>
        <v>1327.2280841462605</v>
      </c>
      <c r="P77" s="4">
        <f t="shared" si="55"/>
        <v>0</v>
      </c>
      <c r="Q77" s="28">
        <v>828.86421510668526</v>
      </c>
      <c r="R77" s="28">
        <v>828.86421510668526</v>
      </c>
    </row>
    <row r="78" spans="1:18" ht="18" hidden="1" customHeight="1" outlineLevel="1" x14ac:dyDescent="0.25">
      <c r="A78" s="5" t="s">
        <v>92</v>
      </c>
      <c r="B78" s="5">
        <v>31</v>
      </c>
      <c r="C78" s="38" t="str">
        <f t="shared" si="64"/>
        <v>3227</v>
      </c>
      <c r="D78" s="30" t="str">
        <f t="shared" si="65"/>
        <v>3</v>
      </c>
      <c r="E78" s="30" t="str">
        <f t="shared" si="66"/>
        <v>32</v>
      </c>
      <c r="F78" s="24">
        <v>10</v>
      </c>
      <c r="G78" s="37" t="s">
        <v>97</v>
      </c>
      <c r="H78" s="5" t="s">
        <v>98</v>
      </c>
      <c r="I78" s="27">
        <v>2000</v>
      </c>
      <c r="J78" s="28">
        <f t="shared" si="67"/>
        <v>265.44561682925212</v>
      </c>
      <c r="K78" s="27">
        <v>350</v>
      </c>
      <c r="L78" s="29">
        <f t="shared" si="53"/>
        <v>0.17499999999999999</v>
      </c>
      <c r="N78" s="27">
        <v>2000</v>
      </c>
      <c r="O78" s="28">
        <f t="shared" si="68"/>
        <v>265.44561682925212</v>
      </c>
      <c r="P78" s="4">
        <f t="shared" si="55"/>
        <v>0</v>
      </c>
      <c r="Q78" s="28">
        <v>165.77284302133708</v>
      </c>
      <c r="R78" s="28">
        <v>165.77284302133708</v>
      </c>
    </row>
    <row r="79" spans="1:18" ht="18" hidden="1" customHeight="1" outlineLevel="1" x14ac:dyDescent="0.25">
      <c r="A79" s="5" t="s">
        <v>92</v>
      </c>
      <c r="B79" s="5">
        <v>31</v>
      </c>
      <c r="C79" s="38" t="str">
        <f t="shared" si="64"/>
        <v>3231</v>
      </c>
      <c r="D79" s="30" t="str">
        <f t="shared" si="65"/>
        <v>3</v>
      </c>
      <c r="E79" s="30" t="str">
        <f t="shared" si="66"/>
        <v>32</v>
      </c>
      <c r="F79" s="24">
        <v>11</v>
      </c>
      <c r="G79" s="37" t="s">
        <v>99</v>
      </c>
      <c r="H79" s="5" t="s">
        <v>100</v>
      </c>
      <c r="I79" s="27">
        <v>60000</v>
      </c>
      <c r="J79" s="28">
        <f t="shared" si="67"/>
        <v>7963.3685048775624</v>
      </c>
      <c r="K79" s="27">
        <v>0</v>
      </c>
      <c r="L79" s="29">
        <f t="shared" si="53"/>
        <v>0</v>
      </c>
      <c r="N79" s="27">
        <v>10000</v>
      </c>
      <c r="O79" s="28">
        <f t="shared" si="68"/>
        <v>1327.2280841462605</v>
      </c>
      <c r="P79" s="4">
        <f t="shared" si="55"/>
        <v>-0.83333333333333337</v>
      </c>
      <c r="Q79" s="28">
        <v>4973.1852906401118</v>
      </c>
      <c r="R79" s="28">
        <v>4973.1852906401118</v>
      </c>
    </row>
    <row r="80" spans="1:18" ht="18" hidden="1" customHeight="1" outlineLevel="1" x14ac:dyDescent="0.25">
      <c r="A80" s="5" t="s">
        <v>92</v>
      </c>
      <c r="B80" s="5">
        <v>31</v>
      </c>
      <c r="C80" s="38" t="str">
        <f t="shared" si="64"/>
        <v>3232</v>
      </c>
      <c r="D80" s="30" t="str">
        <f t="shared" si="65"/>
        <v>3</v>
      </c>
      <c r="E80" s="30" t="str">
        <f t="shared" si="66"/>
        <v>32</v>
      </c>
      <c r="F80" s="24">
        <v>12</v>
      </c>
      <c r="G80" s="37" t="s">
        <v>75</v>
      </c>
      <c r="H80" s="5" t="s">
        <v>76</v>
      </c>
      <c r="I80" s="27">
        <v>3500</v>
      </c>
      <c r="J80" s="28">
        <f t="shared" si="67"/>
        <v>464.52982945119118</v>
      </c>
      <c r="K80" s="27">
        <v>24718.83</v>
      </c>
      <c r="L80" s="29">
        <f t="shared" si="53"/>
        <v>7.0625228571428575</v>
      </c>
      <c r="N80" s="27">
        <v>4000</v>
      </c>
      <c r="O80" s="28">
        <f t="shared" si="68"/>
        <v>530.89123365850423</v>
      </c>
      <c r="P80" s="4">
        <f t="shared" si="55"/>
        <v>0.14285714285714279</v>
      </c>
      <c r="Q80" s="28">
        <v>331.54568604267416</v>
      </c>
      <c r="R80" s="28">
        <v>331.54568604267416</v>
      </c>
    </row>
    <row r="81" spans="1:18" ht="18" hidden="1" customHeight="1" outlineLevel="1" x14ac:dyDescent="0.25">
      <c r="A81" s="5" t="s">
        <v>92</v>
      </c>
      <c r="B81" s="5">
        <v>31</v>
      </c>
      <c r="C81" s="38" t="str">
        <f t="shared" si="64"/>
        <v>3235</v>
      </c>
      <c r="D81" s="30" t="str">
        <f t="shared" si="65"/>
        <v>3</v>
      </c>
      <c r="E81" s="30" t="str">
        <f t="shared" si="66"/>
        <v>32</v>
      </c>
      <c r="F81" s="24">
        <v>13</v>
      </c>
      <c r="G81" s="37" t="s">
        <v>101</v>
      </c>
      <c r="H81" s="5" t="s">
        <v>102</v>
      </c>
      <c r="I81" s="27">
        <v>60000</v>
      </c>
      <c r="J81" s="28">
        <f t="shared" si="67"/>
        <v>7963.3685048775624</v>
      </c>
      <c r="K81" s="27">
        <v>7750</v>
      </c>
      <c r="L81" s="29">
        <f t="shared" si="53"/>
        <v>0.12916666666666668</v>
      </c>
      <c r="N81" s="27">
        <v>60000</v>
      </c>
      <c r="O81" s="28">
        <f t="shared" si="68"/>
        <v>7963.3685048775624</v>
      </c>
      <c r="P81" s="4">
        <f t="shared" si="55"/>
        <v>0</v>
      </c>
      <c r="Q81" s="28">
        <v>4973.1852906401118</v>
      </c>
      <c r="R81" s="28">
        <v>4973.1852906401118</v>
      </c>
    </row>
    <row r="82" spans="1:18" ht="18" hidden="1" customHeight="1" outlineLevel="1" x14ac:dyDescent="0.25">
      <c r="A82" s="5" t="s">
        <v>92</v>
      </c>
      <c r="B82" s="5">
        <v>31</v>
      </c>
      <c r="C82" s="38" t="str">
        <f t="shared" si="64"/>
        <v>3237</v>
      </c>
      <c r="D82" s="30" t="str">
        <f t="shared" si="65"/>
        <v>3</v>
      </c>
      <c r="E82" s="30" t="str">
        <f t="shared" si="66"/>
        <v>32</v>
      </c>
      <c r="F82" s="24">
        <v>14</v>
      </c>
      <c r="G82" s="37" t="s">
        <v>60</v>
      </c>
      <c r="H82" s="5" t="s">
        <v>61</v>
      </c>
      <c r="I82" s="27">
        <v>530000</v>
      </c>
      <c r="J82" s="28">
        <f t="shared" si="67"/>
        <v>70343.088459751802</v>
      </c>
      <c r="K82" s="27">
        <v>382857.26</v>
      </c>
      <c r="L82" s="29">
        <f t="shared" si="53"/>
        <v>0.72237218867924535</v>
      </c>
      <c r="N82" s="27">
        <v>530000</v>
      </c>
      <c r="O82" s="28">
        <f t="shared" si="68"/>
        <v>70343.088459751802</v>
      </c>
      <c r="P82" s="4">
        <f t="shared" si="55"/>
        <v>0</v>
      </c>
      <c r="Q82" s="28">
        <v>43929.803400654317</v>
      </c>
      <c r="R82" s="28">
        <v>43929.803400654317</v>
      </c>
    </row>
    <row r="83" spans="1:18" ht="18" hidden="1" customHeight="1" outlineLevel="1" x14ac:dyDescent="0.25">
      <c r="A83" s="5" t="s">
        <v>92</v>
      </c>
      <c r="B83" s="5">
        <v>31</v>
      </c>
      <c r="C83" s="38" t="str">
        <f t="shared" si="64"/>
        <v>3238</v>
      </c>
      <c r="D83" s="30" t="str">
        <f t="shared" si="65"/>
        <v>3</v>
      </c>
      <c r="E83" s="30" t="str">
        <f t="shared" si="66"/>
        <v>32</v>
      </c>
      <c r="F83" s="24">
        <v>15</v>
      </c>
      <c r="G83" s="37" t="s">
        <v>103</v>
      </c>
      <c r="H83" s="5" t="s">
        <v>104</v>
      </c>
      <c r="I83" s="27">
        <v>5000</v>
      </c>
      <c r="J83" s="28">
        <f t="shared" si="67"/>
        <v>663.61404207313024</v>
      </c>
      <c r="L83" s="29">
        <f t="shared" si="53"/>
        <v>0</v>
      </c>
      <c r="N83" s="27">
        <v>10000</v>
      </c>
      <c r="O83" s="28">
        <f t="shared" si="68"/>
        <v>1327.2280841462605</v>
      </c>
      <c r="P83" s="4">
        <f t="shared" si="55"/>
        <v>1</v>
      </c>
      <c r="Q83" s="28">
        <v>828.86421510668526</v>
      </c>
      <c r="R83" s="28">
        <v>828.86421510668526</v>
      </c>
    </row>
    <row r="84" spans="1:18" ht="18" hidden="1" customHeight="1" outlineLevel="1" x14ac:dyDescent="0.25">
      <c r="A84" s="5" t="s">
        <v>92</v>
      </c>
      <c r="B84" s="5">
        <v>31</v>
      </c>
      <c r="C84" s="38" t="str">
        <f t="shared" si="64"/>
        <v>3239</v>
      </c>
      <c r="D84" s="30" t="str">
        <f t="shared" si="65"/>
        <v>3</v>
      </c>
      <c r="E84" s="30" t="str">
        <f t="shared" si="66"/>
        <v>32</v>
      </c>
      <c r="F84" s="24">
        <v>16</v>
      </c>
      <c r="G84" s="37" t="s">
        <v>79</v>
      </c>
      <c r="H84" s="5" t="s">
        <v>80</v>
      </c>
      <c r="I84" s="27">
        <v>225000</v>
      </c>
      <c r="J84" s="28">
        <f t="shared" si="67"/>
        <v>29862.631893290862</v>
      </c>
      <c r="K84" s="27">
        <v>48262.89</v>
      </c>
      <c r="L84" s="29">
        <f t="shared" si="53"/>
        <v>0.21450173333333333</v>
      </c>
      <c r="N84" s="27">
        <v>225000</v>
      </c>
      <c r="O84" s="28">
        <f t="shared" si="68"/>
        <v>29862.631893290862</v>
      </c>
      <c r="P84" s="4">
        <f t="shared" si="55"/>
        <v>0</v>
      </c>
      <c r="Q84" s="28">
        <v>18649.444839900421</v>
      </c>
      <c r="R84" s="28">
        <v>18649.444839900421</v>
      </c>
    </row>
    <row r="85" spans="1:18" ht="18" hidden="1" customHeight="1" outlineLevel="1" x14ac:dyDescent="0.25">
      <c r="A85" s="5" t="s">
        <v>92</v>
      </c>
      <c r="B85" s="5">
        <v>31</v>
      </c>
      <c r="C85" s="38" t="str">
        <f t="shared" si="64"/>
        <v>3241</v>
      </c>
      <c r="D85" s="30" t="str">
        <f t="shared" si="65"/>
        <v>3</v>
      </c>
      <c r="E85" s="30" t="str">
        <f t="shared" si="66"/>
        <v>32</v>
      </c>
      <c r="F85" s="24">
        <v>17</v>
      </c>
      <c r="G85" s="37" t="s">
        <v>81</v>
      </c>
      <c r="H85" s="5" t="s">
        <v>82</v>
      </c>
      <c r="I85" s="27">
        <v>30000</v>
      </c>
      <c r="J85" s="28">
        <f t="shared" si="67"/>
        <v>3981.6842524387812</v>
      </c>
      <c r="K85" s="27">
        <v>35968</v>
      </c>
      <c r="L85" s="29">
        <f t="shared" si="53"/>
        <v>1.1989333333333334</v>
      </c>
      <c r="N85" s="27">
        <v>30000</v>
      </c>
      <c r="O85" s="28">
        <f t="shared" si="68"/>
        <v>3981.6842524387812</v>
      </c>
      <c r="P85" s="4">
        <f t="shared" si="55"/>
        <v>0</v>
      </c>
      <c r="Q85" s="28">
        <v>2486.5926453200559</v>
      </c>
      <c r="R85" s="28">
        <v>2486.5926453200559</v>
      </c>
    </row>
    <row r="86" spans="1:18" ht="18" hidden="1" customHeight="1" outlineLevel="1" x14ac:dyDescent="0.25">
      <c r="A86" s="5" t="s">
        <v>92</v>
      </c>
      <c r="B86" s="5">
        <v>31</v>
      </c>
      <c r="C86" s="38" t="str">
        <f t="shared" si="64"/>
        <v>3292</v>
      </c>
      <c r="D86" s="30" t="str">
        <f t="shared" si="65"/>
        <v>3</v>
      </c>
      <c r="E86" s="30" t="str">
        <f t="shared" si="66"/>
        <v>32</v>
      </c>
      <c r="F86" s="24">
        <v>18</v>
      </c>
      <c r="G86" s="37" t="s">
        <v>105</v>
      </c>
      <c r="H86" s="5" t="s">
        <v>106</v>
      </c>
      <c r="I86" s="27">
        <v>10000</v>
      </c>
      <c r="J86" s="28">
        <f t="shared" si="67"/>
        <v>1327.2280841462605</v>
      </c>
      <c r="K86" s="27">
        <v>4212.54</v>
      </c>
      <c r="L86" s="29">
        <f t="shared" si="53"/>
        <v>0.42125400000000002</v>
      </c>
      <c r="N86" s="27">
        <v>10000</v>
      </c>
      <c r="O86" s="28">
        <f t="shared" si="68"/>
        <v>1327.2280841462605</v>
      </c>
      <c r="P86" s="4">
        <f t="shared" si="55"/>
        <v>0</v>
      </c>
      <c r="Q86" s="28">
        <v>828.86421510668526</v>
      </c>
      <c r="R86" s="28">
        <v>828.86421510668526</v>
      </c>
    </row>
    <row r="87" spans="1:18" ht="18" hidden="1" customHeight="1" outlineLevel="1" x14ac:dyDescent="0.25">
      <c r="A87" s="5" t="s">
        <v>92</v>
      </c>
      <c r="B87" s="5">
        <v>31</v>
      </c>
      <c r="C87" s="38" t="str">
        <f t="shared" si="64"/>
        <v>3293</v>
      </c>
      <c r="D87" s="30" t="str">
        <f t="shared" si="65"/>
        <v>3</v>
      </c>
      <c r="E87" s="30" t="str">
        <f t="shared" si="66"/>
        <v>32</v>
      </c>
      <c r="F87" s="24">
        <v>19</v>
      </c>
      <c r="G87" s="37" t="s">
        <v>83</v>
      </c>
      <c r="H87" s="5" t="s">
        <v>84</v>
      </c>
      <c r="I87" s="27">
        <v>10000</v>
      </c>
      <c r="J87" s="28">
        <f t="shared" si="67"/>
        <v>1327.2280841462605</v>
      </c>
      <c r="K87" s="27">
        <v>13346.97</v>
      </c>
      <c r="L87" s="29">
        <f t="shared" si="53"/>
        <v>1.334697</v>
      </c>
      <c r="N87" s="27">
        <v>20000</v>
      </c>
      <c r="O87" s="28">
        <f t="shared" si="68"/>
        <v>2654.4561682925209</v>
      </c>
      <c r="P87" s="4">
        <f t="shared" si="55"/>
        <v>1</v>
      </c>
      <c r="Q87" s="28">
        <v>1657.7284302133705</v>
      </c>
      <c r="R87" s="28">
        <v>1657.7284302133705</v>
      </c>
    </row>
    <row r="88" spans="1:18" ht="18" hidden="1" customHeight="1" outlineLevel="1" x14ac:dyDescent="0.25">
      <c r="A88" s="5" t="s">
        <v>92</v>
      </c>
      <c r="B88" s="5">
        <v>31</v>
      </c>
      <c r="C88" s="38" t="str">
        <f t="shared" si="64"/>
        <v>3295</v>
      </c>
      <c r="D88" s="30" t="str">
        <f t="shared" si="65"/>
        <v>3</v>
      </c>
      <c r="E88" s="30" t="str">
        <f t="shared" si="66"/>
        <v>32</v>
      </c>
      <c r="F88" s="24">
        <v>20</v>
      </c>
      <c r="G88" s="37" t="s">
        <v>56</v>
      </c>
      <c r="H88" s="5" t="s">
        <v>57</v>
      </c>
      <c r="I88" s="27">
        <v>2000</v>
      </c>
      <c r="J88" s="28">
        <f t="shared" si="67"/>
        <v>265.44561682925212</v>
      </c>
      <c r="K88" s="27">
        <v>1690</v>
      </c>
      <c r="L88" s="29">
        <f t="shared" si="53"/>
        <v>0.84499999999999997</v>
      </c>
      <c r="N88" s="27">
        <v>5000</v>
      </c>
      <c r="O88" s="28">
        <f t="shared" si="68"/>
        <v>663.61404207313024</v>
      </c>
      <c r="P88" s="4">
        <f t="shared" si="55"/>
        <v>1.5</v>
      </c>
      <c r="Q88" s="28">
        <v>414.43210755334263</v>
      </c>
      <c r="R88" s="28">
        <v>414.43210755334263</v>
      </c>
    </row>
    <row r="89" spans="1:18" ht="18" hidden="1" customHeight="1" outlineLevel="1" x14ac:dyDescent="0.25">
      <c r="A89" s="5" t="s">
        <v>92</v>
      </c>
      <c r="B89" s="5">
        <v>31</v>
      </c>
      <c r="C89" s="38">
        <f t="shared" si="64"/>
        <v>3299</v>
      </c>
      <c r="D89" s="30" t="str">
        <f t="shared" si="65"/>
        <v>3</v>
      </c>
      <c r="E89" s="30" t="str">
        <f t="shared" si="66"/>
        <v>32</v>
      </c>
      <c r="F89" s="24">
        <v>21</v>
      </c>
      <c r="G89" s="37">
        <v>3299</v>
      </c>
      <c r="H89" s="5" t="s">
        <v>107</v>
      </c>
      <c r="I89" s="27"/>
      <c r="J89" s="28" t="str">
        <f t="shared" si="67"/>
        <v/>
      </c>
      <c r="K89" s="27">
        <v>440</v>
      </c>
      <c r="L89" s="29">
        <f t="shared" si="53"/>
        <v>0</v>
      </c>
      <c r="N89" s="27"/>
      <c r="O89" s="28" t="str">
        <f t="shared" si="68"/>
        <v/>
      </c>
      <c r="P89" s="4">
        <f t="shared" si="55"/>
        <v>0</v>
      </c>
      <c r="Q89" s="28" t="s">
        <v>24</v>
      </c>
      <c r="R89" s="28" t="s">
        <v>24</v>
      </c>
    </row>
    <row r="90" spans="1:18" ht="18" hidden="1" customHeight="1" outlineLevel="1" x14ac:dyDescent="0.25">
      <c r="A90" s="5" t="s">
        <v>92</v>
      </c>
      <c r="B90" s="5">
        <v>31</v>
      </c>
      <c r="C90" s="38">
        <f t="shared" si="64"/>
        <v>3431</v>
      </c>
      <c r="D90" s="30" t="str">
        <f t="shared" si="65"/>
        <v>3</v>
      </c>
      <c r="E90" s="30" t="str">
        <f t="shared" si="66"/>
        <v>34</v>
      </c>
      <c r="F90" s="24">
        <v>22</v>
      </c>
      <c r="G90" s="37">
        <v>3431</v>
      </c>
      <c r="H90" s="5" t="s">
        <v>108</v>
      </c>
      <c r="I90" s="27"/>
      <c r="J90" s="28" t="str">
        <f t="shared" si="67"/>
        <v/>
      </c>
      <c r="K90" s="27">
        <v>1.5</v>
      </c>
      <c r="L90" s="29">
        <f t="shared" si="53"/>
        <v>0</v>
      </c>
      <c r="N90" s="27"/>
      <c r="O90" s="28" t="str">
        <f t="shared" si="68"/>
        <v/>
      </c>
      <c r="P90" s="4">
        <f t="shared" si="55"/>
        <v>0</v>
      </c>
      <c r="Q90" s="28" t="s">
        <v>24</v>
      </c>
      <c r="R90" s="28" t="s">
        <v>24</v>
      </c>
    </row>
    <row r="91" spans="1:18" ht="18" hidden="1" customHeight="1" outlineLevel="1" x14ac:dyDescent="0.25">
      <c r="A91" s="5" t="s">
        <v>92</v>
      </c>
      <c r="B91" s="5">
        <v>31</v>
      </c>
      <c r="C91" s="38">
        <f t="shared" si="64"/>
        <v>3432</v>
      </c>
      <c r="D91" s="30" t="str">
        <f t="shared" si="65"/>
        <v>3</v>
      </c>
      <c r="E91" s="30" t="str">
        <f t="shared" si="66"/>
        <v>34</v>
      </c>
      <c r="F91" s="24">
        <v>23</v>
      </c>
      <c r="G91" s="37">
        <v>3432</v>
      </c>
      <c r="H91" s="5" t="s">
        <v>109</v>
      </c>
      <c r="I91" s="27"/>
      <c r="J91" s="28" t="str">
        <f t="shared" si="67"/>
        <v/>
      </c>
      <c r="K91" s="27">
        <v>298.95</v>
      </c>
      <c r="L91" s="29">
        <f t="shared" si="53"/>
        <v>0</v>
      </c>
      <c r="N91" s="27"/>
      <c r="O91" s="28" t="str">
        <f t="shared" si="68"/>
        <v/>
      </c>
      <c r="P91" s="4">
        <f t="shared" si="55"/>
        <v>0</v>
      </c>
      <c r="Q91" s="28" t="s">
        <v>24</v>
      </c>
      <c r="R91" s="28" t="s">
        <v>24</v>
      </c>
    </row>
    <row r="92" spans="1:18" ht="18" hidden="1" customHeight="1" x14ac:dyDescent="0.25">
      <c r="A92" s="5" t="s">
        <v>92</v>
      </c>
      <c r="B92" s="5">
        <v>31</v>
      </c>
      <c r="C92" s="38"/>
      <c r="F92" s="31"/>
      <c r="G92" s="32"/>
      <c r="H92" s="33" t="s">
        <v>85</v>
      </c>
      <c r="I92" s="34">
        <f>SUM(I93:I97)</f>
        <v>540000</v>
      </c>
      <c r="J92" s="35">
        <f t="shared" ref="J92:K92" si="69">SUM(J93:J97)</f>
        <v>71670.316543898065</v>
      </c>
      <c r="K92" s="34">
        <f t="shared" si="69"/>
        <v>114531.25</v>
      </c>
      <c r="L92" s="36">
        <f t="shared" si="53"/>
        <v>0.21209490740740741</v>
      </c>
      <c r="N92" s="34">
        <f>SUM(N93:N97)</f>
        <v>190690</v>
      </c>
      <c r="O92" s="35">
        <f t="shared" ref="O92" si="70">SUM(O93:O97)</f>
        <v>25308.912336585043</v>
      </c>
      <c r="P92" s="4">
        <f t="shared" si="55"/>
        <v>-0.64687037037037043</v>
      </c>
      <c r="Q92" s="35">
        <f t="shared" ref="Q92:R92" si="71">SUM(Q93:Q97)</f>
        <v>15805.611717869382</v>
      </c>
      <c r="R92" s="35">
        <f t="shared" si="71"/>
        <v>15805.611717869382</v>
      </c>
    </row>
    <row r="93" spans="1:18" ht="18" hidden="1" customHeight="1" outlineLevel="1" x14ac:dyDescent="0.25">
      <c r="A93" s="5" t="s">
        <v>92</v>
      </c>
      <c r="B93" s="5">
        <v>31</v>
      </c>
      <c r="C93" s="38" t="str">
        <f t="shared" ref="C93:C97" si="72">G93</f>
        <v>4221</v>
      </c>
      <c r="D93" s="30" t="str">
        <f t="shared" ref="D93:D97" si="73">LEFT(C93,1)</f>
        <v>4</v>
      </c>
      <c r="E93" s="30" t="str">
        <f t="shared" ref="E93:E97" si="74">LEFT(C93,2)</f>
        <v>42</v>
      </c>
      <c r="F93" s="24">
        <v>24</v>
      </c>
      <c r="G93" s="25" t="s">
        <v>110</v>
      </c>
      <c r="H93" s="5" t="s">
        <v>111</v>
      </c>
      <c r="I93" s="27">
        <v>30000</v>
      </c>
      <c r="J93" s="28">
        <f t="shared" ref="J93:J97" si="75">IF(I93&lt;&gt;0,I93/7.5345,"")</f>
        <v>3981.6842524387812</v>
      </c>
      <c r="K93" s="27">
        <v>59281.94</v>
      </c>
      <c r="L93" s="29">
        <f t="shared" si="53"/>
        <v>1.9760646666666668</v>
      </c>
      <c r="N93" s="27">
        <v>30000</v>
      </c>
      <c r="O93" s="28">
        <f t="shared" ref="O93:O97" si="76">IF(N93&lt;&gt;0,N93/7.5345,"")</f>
        <v>3981.6842524387812</v>
      </c>
      <c r="P93" s="4">
        <f t="shared" si="55"/>
        <v>0</v>
      </c>
      <c r="Q93" s="28">
        <v>2486.5926453200559</v>
      </c>
      <c r="R93" s="28">
        <v>2486.5926453200559</v>
      </c>
    </row>
    <row r="94" spans="1:18" ht="18" hidden="1" customHeight="1" outlineLevel="1" x14ac:dyDescent="0.25">
      <c r="A94" s="5" t="s">
        <v>92</v>
      </c>
      <c r="B94" s="5">
        <v>31</v>
      </c>
      <c r="C94" s="38" t="str">
        <f t="shared" si="72"/>
        <v>4222</v>
      </c>
      <c r="D94" s="30" t="str">
        <f t="shared" si="73"/>
        <v>4</v>
      </c>
      <c r="E94" s="30" t="str">
        <f t="shared" si="74"/>
        <v>42</v>
      </c>
      <c r="F94" s="24">
        <v>25</v>
      </c>
      <c r="G94" s="25" t="s">
        <v>112</v>
      </c>
      <c r="H94" s="5" t="s">
        <v>113</v>
      </c>
      <c r="I94" s="27">
        <v>5000</v>
      </c>
      <c r="J94" s="28">
        <f t="shared" si="75"/>
        <v>663.61404207313024</v>
      </c>
      <c r="L94" s="29">
        <f t="shared" si="53"/>
        <v>0</v>
      </c>
      <c r="N94" s="27">
        <v>5000</v>
      </c>
      <c r="O94" s="28">
        <f t="shared" si="76"/>
        <v>663.61404207313024</v>
      </c>
      <c r="P94" s="4">
        <f t="shared" si="55"/>
        <v>0</v>
      </c>
      <c r="Q94" s="28">
        <v>414.43210755334263</v>
      </c>
      <c r="R94" s="28">
        <v>414.43210755334263</v>
      </c>
    </row>
    <row r="95" spans="1:18" ht="18" hidden="1" customHeight="1" outlineLevel="1" x14ac:dyDescent="0.25">
      <c r="A95" s="5" t="s">
        <v>92</v>
      </c>
      <c r="B95" s="5">
        <v>31</v>
      </c>
      <c r="C95" s="38" t="str">
        <f t="shared" si="72"/>
        <v>4225</v>
      </c>
      <c r="D95" s="30" t="str">
        <f t="shared" si="73"/>
        <v>4</v>
      </c>
      <c r="E95" s="30" t="str">
        <f t="shared" si="74"/>
        <v>42</v>
      </c>
      <c r="F95" s="24">
        <v>26</v>
      </c>
      <c r="G95" s="25" t="s">
        <v>86</v>
      </c>
      <c r="H95" s="5" t="s">
        <v>87</v>
      </c>
      <c r="I95" s="27">
        <v>500000</v>
      </c>
      <c r="J95" s="28">
        <f t="shared" si="75"/>
        <v>66361.404207313026</v>
      </c>
      <c r="K95" s="27">
        <v>51601.31</v>
      </c>
      <c r="L95" s="29">
        <f t="shared" si="53"/>
        <v>0.10320261999999999</v>
      </c>
      <c r="N95" s="27">
        <v>150690</v>
      </c>
      <c r="O95" s="28">
        <f t="shared" si="76"/>
        <v>20000</v>
      </c>
      <c r="P95" s="4">
        <f t="shared" si="55"/>
        <v>-0.69862000000000002</v>
      </c>
      <c r="Q95" s="28">
        <v>12490.154857442642</v>
      </c>
      <c r="R95" s="28">
        <v>12490.154857442642</v>
      </c>
    </row>
    <row r="96" spans="1:18" ht="18" hidden="1" customHeight="1" outlineLevel="1" x14ac:dyDescent="0.25">
      <c r="A96" s="5" t="s">
        <v>92</v>
      </c>
      <c r="B96" s="5">
        <v>31</v>
      </c>
      <c r="C96" s="38" t="str">
        <f t="shared" si="72"/>
        <v>4227</v>
      </c>
      <c r="D96" s="30" t="str">
        <f t="shared" si="73"/>
        <v>4</v>
      </c>
      <c r="E96" s="30" t="str">
        <f t="shared" si="74"/>
        <v>42</v>
      </c>
      <c r="F96" s="24">
        <v>27</v>
      </c>
      <c r="G96" s="25" t="s">
        <v>114</v>
      </c>
      <c r="H96" s="5" t="s">
        <v>115</v>
      </c>
      <c r="I96" s="27">
        <v>0</v>
      </c>
      <c r="J96" s="28" t="str">
        <f t="shared" si="75"/>
        <v/>
      </c>
      <c r="K96" s="27">
        <v>3648</v>
      </c>
      <c r="L96" s="29">
        <f t="shared" si="53"/>
        <v>0</v>
      </c>
      <c r="N96" s="27"/>
      <c r="O96" s="28" t="str">
        <f t="shared" si="76"/>
        <v/>
      </c>
      <c r="P96" s="4">
        <f t="shared" si="55"/>
        <v>0</v>
      </c>
    </row>
    <row r="97" spans="1:18" ht="18" hidden="1" customHeight="1" outlineLevel="1" x14ac:dyDescent="0.25">
      <c r="A97" s="5" t="s">
        <v>92</v>
      </c>
      <c r="B97" s="5">
        <v>31</v>
      </c>
      <c r="C97" s="38" t="str">
        <f t="shared" si="72"/>
        <v>4241</v>
      </c>
      <c r="D97" s="30" t="str">
        <f t="shared" si="73"/>
        <v>4</v>
      </c>
      <c r="E97" s="30" t="str">
        <f t="shared" si="74"/>
        <v>42</v>
      </c>
      <c r="F97" s="24">
        <v>28</v>
      </c>
      <c r="G97" s="25" t="s">
        <v>88</v>
      </c>
      <c r="H97" s="5" t="s">
        <v>116</v>
      </c>
      <c r="I97" s="27">
        <v>5000</v>
      </c>
      <c r="J97" s="28">
        <f t="shared" si="75"/>
        <v>663.61404207313024</v>
      </c>
      <c r="L97" s="29">
        <f t="shared" si="53"/>
        <v>0</v>
      </c>
      <c r="N97" s="27">
        <v>5000</v>
      </c>
      <c r="O97" s="28">
        <f t="shared" si="76"/>
        <v>663.61404207313024</v>
      </c>
      <c r="P97" s="4">
        <f t="shared" si="55"/>
        <v>0</v>
      </c>
      <c r="Q97" s="28">
        <v>414.43210755334263</v>
      </c>
      <c r="R97" s="28">
        <v>414.43210755334263</v>
      </c>
    </row>
    <row r="98" spans="1:18" ht="27.95" hidden="1" customHeight="1" x14ac:dyDescent="0.25">
      <c r="A98" s="5" t="s">
        <v>92</v>
      </c>
      <c r="B98" s="5">
        <v>52</v>
      </c>
      <c r="F98" s="18"/>
      <c r="G98" s="19" t="s">
        <v>36</v>
      </c>
      <c r="H98" s="20" t="s">
        <v>37</v>
      </c>
      <c r="I98" s="21">
        <f>I99+I123</f>
        <v>1997293</v>
      </c>
      <c r="J98" s="22">
        <f>J99+J123</f>
        <v>265086.33618687373</v>
      </c>
      <c r="K98" s="21">
        <f>K99+K123</f>
        <v>1397349.7700000003</v>
      </c>
      <c r="L98" s="23">
        <f t="shared" si="53"/>
        <v>0.69962182313761689</v>
      </c>
      <c r="N98" s="21">
        <f>N99+N123</f>
        <v>1720640</v>
      </c>
      <c r="O98" s="22">
        <f>O99+O123</f>
        <v>228368.17307054214</v>
      </c>
      <c r="P98" s="4">
        <f t="shared" si="55"/>
        <v>-0.13851397867013004</v>
      </c>
      <c r="Q98" s="22">
        <f>Q99+Q123</f>
        <v>178018.1972260933</v>
      </c>
      <c r="R98" s="22">
        <f>R99+R123</f>
        <v>81456.57913597452</v>
      </c>
    </row>
    <row r="99" spans="1:18" ht="18" hidden="1" customHeight="1" x14ac:dyDescent="0.25">
      <c r="A99" s="5" t="s">
        <v>92</v>
      </c>
      <c r="B99" s="5">
        <v>52</v>
      </c>
      <c r="F99" s="31"/>
      <c r="G99" s="32"/>
      <c r="H99" s="33" t="s">
        <v>47</v>
      </c>
      <c r="I99" s="34">
        <f>SUM(I100:I122)</f>
        <v>1978793</v>
      </c>
      <c r="J99" s="35">
        <f t="shared" ref="J99:K99" si="77">SUM(J100:J122)</f>
        <v>262630.96423120314</v>
      </c>
      <c r="K99" s="34">
        <f t="shared" si="77"/>
        <v>1366049.7300000002</v>
      </c>
      <c r="L99" s="36">
        <f t="shared" si="53"/>
        <v>0.69034493754526127</v>
      </c>
      <c r="N99" s="34">
        <f t="shared" ref="N99:O99" si="78">SUM(N100:N122)</f>
        <v>1710640</v>
      </c>
      <c r="O99" s="35">
        <f t="shared" si="78"/>
        <v>227040.94498639589</v>
      </c>
      <c r="P99" s="4">
        <f t="shared" si="55"/>
        <v>-0.13551341651198479</v>
      </c>
      <c r="Q99" s="35">
        <f t="shared" ref="Q99:R99" si="79">SUM(Q100:Q122)</f>
        <v>176690.96914194705</v>
      </c>
      <c r="R99" s="35">
        <f t="shared" si="79"/>
        <v>80129.351051828256</v>
      </c>
    </row>
    <row r="100" spans="1:18" ht="18" hidden="1" customHeight="1" outlineLevel="1" x14ac:dyDescent="0.25">
      <c r="A100" s="5" t="s">
        <v>92</v>
      </c>
      <c r="B100" s="5">
        <v>52</v>
      </c>
      <c r="C100" s="30" t="str">
        <f t="shared" ref="C100:C122" si="80">G100</f>
        <v>3111</v>
      </c>
      <c r="D100" s="30" t="str">
        <f t="shared" ref="D100:D122" si="81">LEFT(C100,1)</f>
        <v>3</v>
      </c>
      <c r="E100" s="30" t="str">
        <f t="shared" ref="E100:E122" si="82">LEFT(C100,2)</f>
        <v>31</v>
      </c>
      <c r="F100" s="24">
        <v>1</v>
      </c>
      <c r="G100" s="25" t="s">
        <v>48</v>
      </c>
      <c r="H100" s="5" t="s">
        <v>49</v>
      </c>
      <c r="I100" s="27">
        <v>828100</v>
      </c>
      <c r="J100" s="28">
        <f t="shared" ref="J100:J122" si="83">IF(I100&lt;&gt;0,I100/7.5345,"")</f>
        <v>109907.75764815183</v>
      </c>
      <c r="K100" s="27">
        <v>564418.16</v>
      </c>
      <c r="L100" s="29">
        <f t="shared" si="53"/>
        <v>0.68158212776234761</v>
      </c>
      <c r="N100" s="27">
        <v>892600</v>
      </c>
      <c r="O100" s="28">
        <f t="shared" ref="O100:O122" si="84">IF(N100&lt;&gt;0,N100/7.5345,"")</f>
        <v>118468.37879089521</v>
      </c>
      <c r="P100" s="4">
        <f t="shared" si="55"/>
        <v>7.7889143823209661E-2</v>
      </c>
      <c r="Q100" s="28">
        <v>80863.289999999994</v>
      </c>
      <c r="R100" s="28">
        <v>16772</v>
      </c>
    </row>
    <row r="101" spans="1:18" ht="18" hidden="1" customHeight="1" outlineLevel="1" x14ac:dyDescent="0.25">
      <c r="A101" s="5" t="s">
        <v>92</v>
      </c>
      <c r="B101" s="5">
        <v>52</v>
      </c>
      <c r="C101" s="30" t="str">
        <f t="shared" si="80"/>
        <v>3121</v>
      </c>
      <c r="D101" s="30" t="str">
        <f t="shared" si="81"/>
        <v>3</v>
      </c>
      <c r="E101" s="30" t="str">
        <f t="shared" si="82"/>
        <v>31</v>
      </c>
      <c r="F101" s="24">
        <v>2</v>
      </c>
      <c r="G101" s="25" t="s">
        <v>50</v>
      </c>
      <c r="H101" s="5" t="s">
        <v>51</v>
      </c>
      <c r="I101" s="27">
        <v>23400</v>
      </c>
      <c r="J101" s="28">
        <f t="shared" si="83"/>
        <v>3105.7137169022494</v>
      </c>
      <c r="K101" s="27">
        <v>10500</v>
      </c>
      <c r="L101" s="29">
        <f t="shared" si="53"/>
        <v>0.44871794871794873</v>
      </c>
      <c r="N101" s="27">
        <v>23400</v>
      </c>
      <c r="O101" s="28">
        <f t="shared" si="84"/>
        <v>3105.7137169022494</v>
      </c>
      <c r="P101" s="4">
        <f t="shared" si="55"/>
        <v>0</v>
      </c>
      <c r="Q101" s="28">
        <v>1500</v>
      </c>
      <c r="R101" s="28">
        <v>1500</v>
      </c>
    </row>
    <row r="102" spans="1:18" ht="18" hidden="1" customHeight="1" outlineLevel="1" x14ac:dyDescent="0.25">
      <c r="A102" s="5" t="s">
        <v>92</v>
      </c>
      <c r="B102" s="5">
        <v>52</v>
      </c>
      <c r="C102" s="30" t="str">
        <f t="shared" si="80"/>
        <v>3132</v>
      </c>
      <c r="D102" s="30" t="str">
        <f t="shared" si="81"/>
        <v>3</v>
      </c>
      <c r="E102" s="30" t="str">
        <f t="shared" si="82"/>
        <v>31</v>
      </c>
      <c r="F102" s="24">
        <v>3</v>
      </c>
      <c r="G102" s="25" t="s">
        <v>52</v>
      </c>
      <c r="H102" s="5" t="s">
        <v>53</v>
      </c>
      <c r="I102" s="27">
        <v>136640</v>
      </c>
      <c r="J102" s="28">
        <f t="shared" si="83"/>
        <v>18135.244541774504</v>
      </c>
      <c r="K102" s="27">
        <v>67102.990000000005</v>
      </c>
      <c r="L102" s="29">
        <f t="shared" si="53"/>
        <v>0.4910933108899298</v>
      </c>
      <c r="N102" s="27">
        <v>147280</v>
      </c>
      <c r="O102" s="28">
        <f t="shared" si="84"/>
        <v>19547.415223306125</v>
      </c>
      <c r="P102" s="4">
        <f t="shared" si="55"/>
        <v>7.7868852459016313E-2</v>
      </c>
      <c r="Q102" s="28">
        <v>13342.71</v>
      </c>
      <c r="R102" s="28">
        <v>2767</v>
      </c>
    </row>
    <row r="103" spans="1:18" ht="18" hidden="1" customHeight="1" outlineLevel="1" x14ac:dyDescent="0.25">
      <c r="A103" s="5" t="s">
        <v>92</v>
      </c>
      <c r="B103" s="5">
        <v>52</v>
      </c>
      <c r="C103" s="30" t="str">
        <f t="shared" si="80"/>
        <v>3211</v>
      </c>
      <c r="D103" s="30" t="str">
        <f t="shared" si="81"/>
        <v>3</v>
      </c>
      <c r="E103" s="30" t="str">
        <f t="shared" si="82"/>
        <v>32</v>
      </c>
      <c r="F103" s="24">
        <v>4</v>
      </c>
      <c r="G103" s="25" t="s">
        <v>66</v>
      </c>
      <c r="H103" s="5" t="s">
        <v>67</v>
      </c>
      <c r="I103" s="27">
        <v>319553</v>
      </c>
      <c r="J103" s="28">
        <f t="shared" si="83"/>
        <v>42411.971597318996</v>
      </c>
      <c r="K103" s="27">
        <v>103488.72</v>
      </c>
      <c r="L103" s="29">
        <f t="shared" si="53"/>
        <v>0.32385463444248686</v>
      </c>
      <c r="N103" s="27">
        <v>100000</v>
      </c>
      <c r="O103" s="28">
        <f t="shared" si="84"/>
        <v>13272.280841462605</v>
      </c>
      <c r="P103" s="4">
        <f t="shared" si="55"/>
        <v>-0.68706286594086108</v>
      </c>
      <c r="Q103" s="28">
        <v>10000</v>
      </c>
      <c r="R103" s="28">
        <v>13272.280841462605</v>
      </c>
    </row>
    <row r="104" spans="1:18" ht="18" hidden="1" customHeight="1" outlineLevel="1" x14ac:dyDescent="0.25">
      <c r="A104" s="5" t="s">
        <v>92</v>
      </c>
      <c r="B104" s="5">
        <v>52</v>
      </c>
      <c r="C104" s="30" t="str">
        <f t="shared" si="80"/>
        <v>3212</v>
      </c>
      <c r="D104" s="30" t="str">
        <f t="shared" si="81"/>
        <v>3</v>
      </c>
      <c r="E104" s="30" t="str">
        <f t="shared" si="82"/>
        <v>32</v>
      </c>
      <c r="F104" s="24">
        <v>5</v>
      </c>
      <c r="G104" s="25" t="s">
        <v>54</v>
      </c>
      <c r="H104" s="5" t="s">
        <v>68</v>
      </c>
      <c r="I104" s="27">
        <v>24360</v>
      </c>
      <c r="J104" s="28">
        <f t="shared" si="83"/>
        <v>3233.1276129802905</v>
      </c>
      <c r="K104" s="27">
        <v>11097.84</v>
      </c>
      <c r="L104" s="29">
        <f t="shared" si="53"/>
        <v>0.45557635467980295</v>
      </c>
      <c r="N104" s="27">
        <v>24360</v>
      </c>
      <c r="O104" s="28">
        <f t="shared" si="84"/>
        <v>3233.1276129802905</v>
      </c>
      <c r="P104" s="4">
        <f t="shared" si="55"/>
        <v>0</v>
      </c>
      <c r="Q104" s="28">
        <v>1500</v>
      </c>
      <c r="R104" s="28">
        <v>1500</v>
      </c>
    </row>
    <row r="105" spans="1:18" ht="18" hidden="1" customHeight="1" outlineLevel="1" x14ac:dyDescent="0.25">
      <c r="A105" s="5" t="s">
        <v>92</v>
      </c>
      <c r="B105" s="5">
        <v>52</v>
      </c>
      <c r="C105" s="30" t="str">
        <f t="shared" si="80"/>
        <v>3213</v>
      </c>
      <c r="D105" s="30" t="str">
        <f t="shared" si="81"/>
        <v>3</v>
      </c>
      <c r="E105" s="30" t="str">
        <f t="shared" si="82"/>
        <v>32</v>
      </c>
      <c r="F105" s="24">
        <v>6</v>
      </c>
      <c r="G105" s="25" t="s">
        <v>69</v>
      </c>
      <c r="H105" s="5" t="s">
        <v>70</v>
      </c>
      <c r="I105" s="27">
        <v>30000</v>
      </c>
      <c r="J105" s="28">
        <f t="shared" si="83"/>
        <v>3981.6842524387812</v>
      </c>
      <c r="K105" s="27">
        <v>5557.33</v>
      </c>
      <c r="L105" s="29">
        <f t="shared" si="53"/>
        <v>0.18524433333333334</v>
      </c>
      <c r="N105" s="27">
        <v>30000</v>
      </c>
      <c r="O105" s="28">
        <f t="shared" si="84"/>
        <v>3981.6842524387812</v>
      </c>
      <c r="P105" s="4">
        <f t="shared" si="55"/>
        <v>0</v>
      </c>
      <c r="Q105" s="28">
        <v>3981.6842524387812</v>
      </c>
      <c r="R105" s="28">
        <v>2000</v>
      </c>
    </row>
    <row r="106" spans="1:18" ht="18" hidden="1" customHeight="1" outlineLevel="1" x14ac:dyDescent="0.25">
      <c r="A106" s="5" t="s">
        <v>92</v>
      </c>
      <c r="B106" s="5">
        <v>52</v>
      </c>
      <c r="C106" s="30" t="str">
        <f t="shared" si="80"/>
        <v>3214</v>
      </c>
      <c r="D106" s="30" t="str">
        <f t="shared" si="81"/>
        <v>3</v>
      </c>
      <c r="E106" s="30" t="str">
        <f t="shared" si="82"/>
        <v>32</v>
      </c>
      <c r="F106" s="24">
        <v>7</v>
      </c>
      <c r="G106" s="25" t="s">
        <v>117</v>
      </c>
      <c r="H106" s="5" t="s">
        <v>118</v>
      </c>
      <c r="I106" s="27"/>
      <c r="J106" s="28" t="str">
        <f t="shared" si="83"/>
        <v/>
      </c>
      <c r="K106" s="27">
        <v>80</v>
      </c>
      <c r="L106" s="29">
        <f t="shared" si="53"/>
        <v>0</v>
      </c>
      <c r="N106" s="27"/>
      <c r="O106" s="28" t="str">
        <f t="shared" si="84"/>
        <v/>
      </c>
      <c r="P106" s="4">
        <f t="shared" si="55"/>
        <v>0</v>
      </c>
      <c r="Q106" s="28" t="s">
        <v>24</v>
      </c>
      <c r="R106" s="28" t="s">
        <v>24</v>
      </c>
    </row>
    <row r="107" spans="1:18" ht="18" hidden="1" customHeight="1" outlineLevel="1" x14ac:dyDescent="0.25">
      <c r="A107" s="5" t="s">
        <v>92</v>
      </c>
      <c r="B107" s="5">
        <v>52</v>
      </c>
      <c r="C107" s="30" t="str">
        <f t="shared" si="80"/>
        <v>3221</v>
      </c>
      <c r="D107" s="30" t="str">
        <f t="shared" si="81"/>
        <v>3</v>
      </c>
      <c r="E107" s="30" t="str">
        <f t="shared" si="82"/>
        <v>32</v>
      </c>
      <c r="F107" s="24">
        <v>8</v>
      </c>
      <c r="G107" s="25" t="s">
        <v>71</v>
      </c>
      <c r="H107" s="5" t="s">
        <v>72</v>
      </c>
      <c r="I107" s="27">
        <v>27500</v>
      </c>
      <c r="J107" s="28">
        <f t="shared" si="83"/>
        <v>3649.8772314022162</v>
      </c>
      <c r="K107" s="27">
        <v>17301.93</v>
      </c>
      <c r="L107" s="29">
        <f t="shared" si="53"/>
        <v>0.62916109090909089</v>
      </c>
      <c r="N107" s="27">
        <v>28000</v>
      </c>
      <c r="O107" s="28">
        <f t="shared" si="84"/>
        <v>3716.2386356095294</v>
      </c>
      <c r="P107" s="4">
        <f t="shared" si="55"/>
        <v>1.8181818181818077E-2</v>
      </c>
      <c r="Q107" s="28">
        <v>3716.2386356095294</v>
      </c>
      <c r="R107" s="28">
        <v>2000</v>
      </c>
    </row>
    <row r="108" spans="1:18" ht="18" hidden="1" customHeight="1" outlineLevel="1" x14ac:dyDescent="0.25">
      <c r="A108" s="5" t="s">
        <v>92</v>
      </c>
      <c r="B108" s="5">
        <v>52</v>
      </c>
      <c r="C108" s="30" t="str">
        <f t="shared" si="80"/>
        <v>3223</v>
      </c>
      <c r="D108" s="30" t="str">
        <f t="shared" si="81"/>
        <v>3</v>
      </c>
      <c r="E108" s="30" t="str">
        <f t="shared" si="82"/>
        <v>32</v>
      </c>
      <c r="F108" s="24">
        <v>9</v>
      </c>
      <c r="G108" s="25" t="s">
        <v>93</v>
      </c>
      <c r="H108" s="5" t="s">
        <v>94</v>
      </c>
      <c r="I108" s="27"/>
      <c r="J108" s="28" t="str">
        <f t="shared" si="83"/>
        <v/>
      </c>
      <c r="L108" s="29">
        <f t="shared" si="53"/>
        <v>0</v>
      </c>
      <c r="N108" s="27"/>
      <c r="O108" s="28" t="str">
        <f t="shared" si="84"/>
        <v/>
      </c>
      <c r="P108" s="4">
        <f t="shared" si="55"/>
        <v>0</v>
      </c>
      <c r="Q108" s="28" t="s">
        <v>24</v>
      </c>
      <c r="R108" s="28" t="s">
        <v>24</v>
      </c>
    </row>
    <row r="109" spans="1:18" ht="18" hidden="1" customHeight="1" outlineLevel="1" x14ac:dyDescent="0.25">
      <c r="A109" s="5" t="s">
        <v>92</v>
      </c>
      <c r="B109" s="5">
        <v>52</v>
      </c>
      <c r="C109" s="30" t="str">
        <f t="shared" si="80"/>
        <v>3224</v>
      </c>
      <c r="D109" s="30" t="str">
        <f t="shared" si="81"/>
        <v>3</v>
      </c>
      <c r="E109" s="30" t="str">
        <f t="shared" si="82"/>
        <v>32</v>
      </c>
      <c r="F109" s="24">
        <v>10</v>
      </c>
      <c r="G109" s="25" t="s">
        <v>95</v>
      </c>
      <c r="H109" s="5" t="s">
        <v>96</v>
      </c>
      <c r="I109" s="27"/>
      <c r="J109" s="28" t="str">
        <f t="shared" si="83"/>
        <v/>
      </c>
      <c r="K109" s="27">
        <v>354.98</v>
      </c>
      <c r="L109" s="29">
        <f t="shared" si="53"/>
        <v>0</v>
      </c>
      <c r="N109" s="27"/>
      <c r="O109" s="28" t="str">
        <f t="shared" si="84"/>
        <v/>
      </c>
      <c r="P109" s="4">
        <f t="shared" si="55"/>
        <v>0</v>
      </c>
      <c r="Q109" s="28" t="s">
        <v>24</v>
      </c>
      <c r="R109" s="28" t="s">
        <v>24</v>
      </c>
    </row>
    <row r="110" spans="1:18" ht="18" hidden="1" customHeight="1" outlineLevel="1" x14ac:dyDescent="0.25">
      <c r="A110" s="5" t="s">
        <v>92</v>
      </c>
      <c r="B110" s="5">
        <v>52</v>
      </c>
      <c r="C110" s="30" t="str">
        <f t="shared" si="80"/>
        <v>3225</v>
      </c>
      <c r="D110" s="30" t="str">
        <f t="shared" si="81"/>
        <v>3</v>
      </c>
      <c r="E110" s="30" t="str">
        <f t="shared" si="82"/>
        <v>32</v>
      </c>
      <c r="F110" s="24">
        <v>11</v>
      </c>
      <c r="G110" s="25" t="s">
        <v>73</v>
      </c>
      <c r="H110" s="5" t="s">
        <v>74</v>
      </c>
      <c r="I110" s="27">
        <v>7180</v>
      </c>
      <c r="J110" s="28">
        <f t="shared" si="83"/>
        <v>952.94976441701499</v>
      </c>
      <c r="K110" s="27">
        <v>436</v>
      </c>
      <c r="L110" s="29">
        <f t="shared" si="53"/>
        <v>6.0724233983286906E-2</v>
      </c>
      <c r="N110" s="27">
        <v>7000</v>
      </c>
      <c r="O110" s="28">
        <f t="shared" si="84"/>
        <v>929.05965890238235</v>
      </c>
      <c r="P110" s="4">
        <f t="shared" si="55"/>
        <v>-2.5069637883008311E-2</v>
      </c>
      <c r="Q110" s="28">
        <v>1000</v>
      </c>
      <c r="R110" s="28">
        <v>1000</v>
      </c>
    </row>
    <row r="111" spans="1:18" ht="18" hidden="1" customHeight="1" outlineLevel="1" x14ac:dyDescent="0.25">
      <c r="A111" s="5" t="s">
        <v>92</v>
      </c>
      <c r="B111" s="5">
        <v>52</v>
      </c>
      <c r="C111" s="30" t="str">
        <f t="shared" si="80"/>
        <v>3227</v>
      </c>
      <c r="D111" s="30" t="str">
        <f t="shared" si="81"/>
        <v>3</v>
      </c>
      <c r="E111" s="30" t="str">
        <f t="shared" si="82"/>
        <v>32</v>
      </c>
      <c r="F111" s="24">
        <v>12</v>
      </c>
      <c r="G111" s="25" t="s">
        <v>97</v>
      </c>
      <c r="H111" s="5" t="s">
        <v>98</v>
      </c>
      <c r="I111" s="27"/>
      <c r="J111" s="28" t="str">
        <f t="shared" si="83"/>
        <v/>
      </c>
      <c r="L111" s="29">
        <f t="shared" si="53"/>
        <v>0</v>
      </c>
      <c r="N111" s="27"/>
      <c r="O111" s="28" t="str">
        <f t="shared" si="84"/>
        <v/>
      </c>
      <c r="P111" s="4">
        <f t="shared" si="55"/>
        <v>0</v>
      </c>
      <c r="Q111" s="28" t="s">
        <v>24</v>
      </c>
      <c r="R111" s="28" t="s">
        <v>24</v>
      </c>
    </row>
    <row r="112" spans="1:18" ht="18" hidden="1" customHeight="1" outlineLevel="1" x14ac:dyDescent="0.25">
      <c r="A112" s="5" t="s">
        <v>92</v>
      </c>
      <c r="B112" s="5">
        <v>52</v>
      </c>
      <c r="C112" s="30" t="str">
        <f t="shared" si="80"/>
        <v>3231</v>
      </c>
      <c r="D112" s="30" t="str">
        <f t="shared" si="81"/>
        <v>3</v>
      </c>
      <c r="E112" s="30" t="str">
        <f t="shared" si="82"/>
        <v>32</v>
      </c>
      <c r="F112" s="24">
        <v>13</v>
      </c>
      <c r="G112" s="25" t="s">
        <v>99</v>
      </c>
      <c r="H112" s="5" t="s">
        <v>100</v>
      </c>
      <c r="I112" s="27"/>
      <c r="J112" s="28" t="str">
        <f t="shared" si="83"/>
        <v/>
      </c>
      <c r="K112" s="27">
        <v>1455.12</v>
      </c>
      <c r="L112" s="29">
        <f t="shared" si="53"/>
        <v>0</v>
      </c>
      <c r="N112" s="27"/>
      <c r="O112" s="28" t="str">
        <f t="shared" si="84"/>
        <v/>
      </c>
      <c r="P112" s="4">
        <f t="shared" si="55"/>
        <v>0</v>
      </c>
      <c r="Q112" s="28" t="s">
        <v>24</v>
      </c>
      <c r="R112" s="28" t="s">
        <v>24</v>
      </c>
    </row>
    <row r="113" spans="1:18" ht="18" hidden="1" customHeight="1" outlineLevel="1" x14ac:dyDescent="0.25">
      <c r="A113" s="5" t="s">
        <v>92</v>
      </c>
      <c r="B113" s="5">
        <v>52</v>
      </c>
      <c r="C113" s="30" t="str">
        <f t="shared" si="80"/>
        <v>3232</v>
      </c>
      <c r="D113" s="30" t="str">
        <f t="shared" si="81"/>
        <v>3</v>
      </c>
      <c r="E113" s="30" t="str">
        <f t="shared" si="82"/>
        <v>32</v>
      </c>
      <c r="F113" s="24">
        <v>14</v>
      </c>
      <c r="G113" s="25" t="s">
        <v>75</v>
      </c>
      <c r="H113" s="5" t="s">
        <v>76</v>
      </c>
      <c r="I113" s="27">
        <v>1000</v>
      </c>
      <c r="J113" s="28">
        <f t="shared" si="83"/>
        <v>132.72280841462606</v>
      </c>
      <c r="L113" s="29">
        <f t="shared" si="53"/>
        <v>0</v>
      </c>
      <c r="N113" s="27"/>
      <c r="O113" s="28" t="str">
        <f t="shared" si="84"/>
        <v/>
      </c>
      <c r="P113" s="4">
        <f t="shared" si="55"/>
        <v>-1</v>
      </c>
      <c r="Q113" s="28" t="s">
        <v>24</v>
      </c>
      <c r="R113" s="28" t="s">
        <v>24</v>
      </c>
    </row>
    <row r="114" spans="1:18" ht="18" hidden="1" customHeight="1" outlineLevel="1" x14ac:dyDescent="0.25">
      <c r="A114" s="5" t="s">
        <v>92</v>
      </c>
      <c r="B114" s="5">
        <v>52</v>
      </c>
      <c r="C114" s="30" t="str">
        <f t="shared" si="80"/>
        <v>3233</v>
      </c>
      <c r="D114" s="30" t="str">
        <f t="shared" si="81"/>
        <v>3</v>
      </c>
      <c r="E114" s="30" t="str">
        <f t="shared" si="82"/>
        <v>32</v>
      </c>
      <c r="F114" s="24">
        <v>15</v>
      </c>
      <c r="G114" s="25" t="s">
        <v>77</v>
      </c>
      <c r="H114" s="5" t="s">
        <v>78</v>
      </c>
      <c r="I114" s="27"/>
      <c r="J114" s="28" t="str">
        <f t="shared" si="83"/>
        <v/>
      </c>
      <c r="K114" s="27">
        <v>11526.5</v>
      </c>
      <c r="L114" s="29">
        <f t="shared" si="53"/>
        <v>0</v>
      </c>
      <c r="N114" s="27"/>
      <c r="O114" s="28" t="str">
        <f t="shared" si="84"/>
        <v/>
      </c>
      <c r="P114" s="4">
        <f t="shared" si="55"/>
        <v>0</v>
      </c>
      <c r="Q114" s="28" t="s">
        <v>24</v>
      </c>
      <c r="R114" s="28" t="s">
        <v>24</v>
      </c>
    </row>
    <row r="115" spans="1:18" ht="18" hidden="1" customHeight="1" outlineLevel="1" x14ac:dyDescent="0.25">
      <c r="A115" s="5" t="s">
        <v>92</v>
      </c>
      <c r="B115" s="5">
        <v>52</v>
      </c>
      <c r="C115" s="30" t="str">
        <f t="shared" si="80"/>
        <v>3235</v>
      </c>
      <c r="D115" s="30" t="str">
        <f t="shared" si="81"/>
        <v>3</v>
      </c>
      <c r="E115" s="30" t="str">
        <f t="shared" si="82"/>
        <v>32</v>
      </c>
      <c r="F115" s="24">
        <v>16</v>
      </c>
      <c r="G115" s="25" t="s">
        <v>101</v>
      </c>
      <c r="H115" s="5" t="s">
        <v>102</v>
      </c>
      <c r="I115" s="27"/>
      <c r="J115" s="28" t="str">
        <f t="shared" si="83"/>
        <v/>
      </c>
      <c r="K115" s="27">
        <v>4200</v>
      </c>
      <c r="L115" s="29">
        <f t="shared" si="53"/>
        <v>0</v>
      </c>
      <c r="N115" s="27"/>
      <c r="O115" s="28" t="str">
        <f t="shared" si="84"/>
        <v/>
      </c>
      <c r="P115" s="4">
        <f t="shared" si="55"/>
        <v>0</v>
      </c>
      <c r="Q115" s="28" t="s">
        <v>24</v>
      </c>
      <c r="R115" s="28" t="s">
        <v>24</v>
      </c>
    </row>
    <row r="116" spans="1:18" ht="18" hidden="1" customHeight="1" outlineLevel="1" x14ac:dyDescent="0.25">
      <c r="A116" s="5" t="s">
        <v>92</v>
      </c>
      <c r="B116" s="5">
        <v>52</v>
      </c>
      <c r="C116" s="30" t="str">
        <f t="shared" si="80"/>
        <v>3237</v>
      </c>
      <c r="D116" s="30" t="str">
        <f t="shared" si="81"/>
        <v>3</v>
      </c>
      <c r="E116" s="30" t="str">
        <f t="shared" si="82"/>
        <v>32</v>
      </c>
      <c r="F116" s="24">
        <v>17</v>
      </c>
      <c r="G116" s="25" t="s">
        <v>60</v>
      </c>
      <c r="H116" s="5" t="s">
        <v>61</v>
      </c>
      <c r="I116" s="27">
        <v>349500</v>
      </c>
      <c r="J116" s="28">
        <f t="shared" si="83"/>
        <v>46386.621540911801</v>
      </c>
      <c r="K116" s="27">
        <v>455572.53</v>
      </c>
      <c r="L116" s="29">
        <f t="shared" si="53"/>
        <v>1.3034979399141631</v>
      </c>
      <c r="N116" s="27">
        <v>340000</v>
      </c>
      <c r="O116" s="28">
        <f t="shared" si="84"/>
        <v>45125.754860972855</v>
      </c>
      <c r="P116" s="4">
        <f t="shared" si="55"/>
        <v>-2.7181688125894166E-2</v>
      </c>
      <c r="Q116" s="28">
        <v>45125.754860972855</v>
      </c>
      <c r="R116" s="28">
        <v>29000</v>
      </c>
    </row>
    <row r="117" spans="1:18" ht="18" hidden="1" customHeight="1" outlineLevel="1" x14ac:dyDescent="0.25">
      <c r="A117" s="5" t="s">
        <v>92</v>
      </c>
      <c r="B117" s="5">
        <v>52</v>
      </c>
      <c r="C117" s="30" t="str">
        <f t="shared" si="80"/>
        <v>3239</v>
      </c>
      <c r="D117" s="30" t="str">
        <f t="shared" si="81"/>
        <v>3</v>
      </c>
      <c r="E117" s="30" t="str">
        <f t="shared" si="82"/>
        <v>32</v>
      </c>
      <c r="F117" s="24">
        <v>18</v>
      </c>
      <c r="G117" s="25" t="s">
        <v>79</v>
      </c>
      <c r="H117" s="5" t="s">
        <v>80</v>
      </c>
      <c r="I117" s="27">
        <v>63000</v>
      </c>
      <c r="J117" s="28">
        <f t="shared" si="83"/>
        <v>8361.5369301214414</v>
      </c>
      <c r="K117" s="27">
        <v>66237.08</v>
      </c>
      <c r="L117" s="29">
        <f t="shared" si="53"/>
        <v>1.0513822222222222</v>
      </c>
      <c r="N117" s="27">
        <v>63000</v>
      </c>
      <c r="O117" s="28">
        <f t="shared" si="84"/>
        <v>8361.5369301214414</v>
      </c>
      <c r="P117" s="4">
        <f t="shared" si="55"/>
        <v>0</v>
      </c>
      <c r="Q117" s="28">
        <v>8361.5369301214414</v>
      </c>
      <c r="R117" s="28">
        <v>5000</v>
      </c>
    </row>
    <row r="118" spans="1:18" ht="18" hidden="1" customHeight="1" outlineLevel="1" x14ac:dyDescent="0.25">
      <c r="A118" s="5" t="s">
        <v>92</v>
      </c>
      <c r="B118" s="5">
        <v>52</v>
      </c>
      <c r="C118" s="30" t="str">
        <f t="shared" si="80"/>
        <v>3241</v>
      </c>
      <c r="D118" s="30" t="str">
        <f t="shared" si="81"/>
        <v>3</v>
      </c>
      <c r="E118" s="30" t="str">
        <f t="shared" si="82"/>
        <v>32</v>
      </c>
      <c r="F118" s="24">
        <v>19</v>
      </c>
      <c r="G118" s="25" t="s">
        <v>81</v>
      </c>
      <c r="H118" s="5" t="s">
        <v>82</v>
      </c>
      <c r="I118" s="27">
        <v>110560</v>
      </c>
      <c r="J118" s="28">
        <f t="shared" si="83"/>
        <v>14673.833698321056</v>
      </c>
      <c r="K118" s="27">
        <v>13155.01</v>
      </c>
      <c r="L118" s="29">
        <f t="shared" si="53"/>
        <v>0.11898525687409552</v>
      </c>
      <c r="N118" s="27">
        <v>30000</v>
      </c>
      <c r="O118" s="28">
        <f t="shared" si="84"/>
        <v>3981.6842524387812</v>
      </c>
      <c r="P118" s="4">
        <f t="shared" si="55"/>
        <v>-0.72865412445730826</v>
      </c>
      <c r="Q118" s="28">
        <v>3981.6842524387812</v>
      </c>
      <c r="R118" s="28">
        <v>2000</v>
      </c>
    </row>
    <row r="119" spans="1:18" ht="18" hidden="1" customHeight="1" outlineLevel="1" x14ac:dyDescent="0.25">
      <c r="A119" s="5" t="s">
        <v>92</v>
      </c>
      <c r="B119" s="5">
        <v>52</v>
      </c>
      <c r="C119" s="30" t="str">
        <f t="shared" si="80"/>
        <v>3293</v>
      </c>
      <c r="D119" s="30" t="str">
        <f t="shared" si="81"/>
        <v>3</v>
      </c>
      <c r="E119" s="30" t="str">
        <f t="shared" si="82"/>
        <v>32</v>
      </c>
      <c r="F119" s="24">
        <v>20</v>
      </c>
      <c r="G119" s="25" t="s">
        <v>83</v>
      </c>
      <c r="H119" s="5" t="s">
        <v>84</v>
      </c>
      <c r="I119" s="27">
        <v>5000</v>
      </c>
      <c r="J119" s="28">
        <f t="shared" si="83"/>
        <v>663.61404207313024</v>
      </c>
      <c r="K119" s="27">
        <v>4335</v>
      </c>
      <c r="L119" s="29">
        <f t="shared" si="53"/>
        <v>0.86699999999999999</v>
      </c>
      <c r="N119" s="27">
        <v>5000</v>
      </c>
      <c r="O119" s="28">
        <f t="shared" si="84"/>
        <v>663.61404207313024</v>
      </c>
      <c r="P119" s="4">
        <f t="shared" si="55"/>
        <v>0</v>
      </c>
      <c r="Q119" s="28">
        <v>663.61404207313024</v>
      </c>
      <c r="R119" s="28">
        <v>663.61404207313024</v>
      </c>
    </row>
    <row r="120" spans="1:18" ht="18" hidden="1" customHeight="1" outlineLevel="1" x14ac:dyDescent="0.25">
      <c r="A120" s="5" t="s">
        <v>92</v>
      </c>
      <c r="B120" s="5">
        <v>52</v>
      </c>
      <c r="C120" s="30" t="str">
        <f t="shared" si="80"/>
        <v>3432</v>
      </c>
      <c r="D120" s="30" t="str">
        <f t="shared" si="81"/>
        <v>3</v>
      </c>
      <c r="E120" s="30" t="str">
        <f t="shared" si="82"/>
        <v>34</v>
      </c>
      <c r="F120" s="24">
        <v>21</v>
      </c>
      <c r="G120" s="25" t="s">
        <v>119</v>
      </c>
      <c r="H120" s="5" t="s">
        <v>109</v>
      </c>
      <c r="I120" s="27"/>
      <c r="J120" s="28" t="str">
        <f t="shared" si="83"/>
        <v/>
      </c>
      <c r="K120" s="27">
        <v>1730.54</v>
      </c>
      <c r="L120" s="29">
        <f t="shared" si="53"/>
        <v>0</v>
      </c>
      <c r="N120" s="27"/>
      <c r="O120" s="28" t="str">
        <f t="shared" si="84"/>
        <v/>
      </c>
      <c r="P120" s="4">
        <f t="shared" si="55"/>
        <v>0</v>
      </c>
      <c r="Q120" s="28" t="s">
        <v>24</v>
      </c>
      <c r="R120" s="28" t="s">
        <v>24</v>
      </c>
    </row>
    <row r="121" spans="1:18" ht="18" hidden="1" customHeight="1" outlineLevel="1" x14ac:dyDescent="0.25">
      <c r="A121" s="5" t="s">
        <v>92</v>
      </c>
      <c r="B121" s="5">
        <v>52</v>
      </c>
      <c r="C121" s="30" t="str">
        <f t="shared" si="80"/>
        <v>3721</v>
      </c>
      <c r="D121" s="30" t="str">
        <f t="shared" si="81"/>
        <v>3</v>
      </c>
      <c r="E121" s="30" t="str">
        <f t="shared" si="82"/>
        <v>37</v>
      </c>
      <c r="F121" s="24">
        <v>22</v>
      </c>
      <c r="G121" s="25" t="s">
        <v>120</v>
      </c>
      <c r="H121" s="5" t="s">
        <v>121</v>
      </c>
      <c r="I121" s="27">
        <v>53000</v>
      </c>
      <c r="J121" s="28">
        <f t="shared" si="83"/>
        <v>7034.3088459751807</v>
      </c>
      <c r="K121" s="27">
        <v>12500</v>
      </c>
      <c r="L121" s="29">
        <f t="shared" si="53"/>
        <v>0.23584905660377359</v>
      </c>
      <c r="N121" s="27">
        <v>20000</v>
      </c>
      <c r="O121" s="28">
        <f t="shared" si="84"/>
        <v>2654.4561682925209</v>
      </c>
      <c r="P121" s="4">
        <f>IF(I121&lt;&gt;0,N121/I121-1,0)</f>
        <v>-0.62264150943396224</v>
      </c>
      <c r="Q121" s="28">
        <v>2654.4561682925209</v>
      </c>
      <c r="R121" s="28">
        <v>2654.4561682925209</v>
      </c>
    </row>
    <row r="122" spans="1:18" ht="18" hidden="1" customHeight="1" outlineLevel="1" x14ac:dyDescent="0.25">
      <c r="A122" s="5" t="s">
        <v>92</v>
      </c>
      <c r="B122" s="5">
        <v>52</v>
      </c>
      <c r="C122" s="30" t="str">
        <f t="shared" si="80"/>
        <v>3831</v>
      </c>
      <c r="D122" s="30" t="str">
        <f t="shared" si="81"/>
        <v>3</v>
      </c>
      <c r="E122" s="30" t="str">
        <f t="shared" si="82"/>
        <v>38</v>
      </c>
      <c r="F122" s="24">
        <v>23</v>
      </c>
      <c r="G122" s="25" t="s">
        <v>122</v>
      </c>
      <c r="H122" s="5" t="s">
        <v>123</v>
      </c>
      <c r="I122" s="27"/>
      <c r="J122" s="28" t="str">
        <f t="shared" si="83"/>
        <v/>
      </c>
      <c r="K122" s="27">
        <v>15000</v>
      </c>
      <c r="L122" s="29">
        <f t="shared" si="53"/>
        <v>0</v>
      </c>
      <c r="N122" s="27"/>
      <c r="O122" s="28" t="str">
        <f t="shared" si="84"/>
        <v/>
      </c>
      <c r="P122" s="4">
        <f>IF(I122&lt;&gt;0,N122/I122-1,0)</f>
        <v>0</v>
      </c>
      <c r="Q122" s="28" t="s">
        <v>24</v>
      </c>
      <c r="R122" s="28" t="s">
        <v>24</v>
      </c>
    </row>
    <row r="123" spans="1:18" ht="18" hidden="1" customHeight="1" x14ac:dyDescent="0.25">
      <c r="A123" s="5" t="s">
        <v>92</v>
      </c>
      <c r="B123" s="5">
        <v>52</v>
      </c>
      <c r="F123" s="31"/>
      <c r="G123" s="32"/>
      <c r="H123" s="33" t="s">
        <v>85</v>
      </c>
      <c r="I123" s="34">
        <f>SUM(I124:I126)</f>
        <v>18500</v>
      </c>
      <c r="J123" s="35">
        <f t="shared" ref="J123:K123" si="85">SUM(J124:J126)</f>
        <v>2455.3719556705819</v>
      </c>
      <c r="K123" s="34">
        <f t="shared" si="85"/>
        <v>31300.04</v>
      </c>
      <c r="L123" s="36">
        <f>IF(I123&lt;&gt;0,K123/I123,0)</f>
        <v>1.6918940540540541</v>
      </c>
      <c r="N123" s="34">
        <f t="shared" ref="N123:O123" si="86">SUM(N124:N126)</f>
        <v>10000</v>
      </c>
      <c r="O123" s="35">
        <f t="shared" si="86"/>
        <v>1327.2280841462605</v>
      </c>
      <c r="P123" s="4">
        <f>IF(I123&lt;&gt;0,N123/I123-1,0)</f>
        <v>-0.45945945945945943</v>
      </c>
      <c r="Q123" s="35">
        <f t="shared" ref="Q123:R123" si="87">SUM(Q124:Q126)</f>
        <v>1327.2280841462605</v>
      </c>
      <c r="R123" s="35">
        <f t="shared" si="87"/>
        <v>1327.2280841462605</v>
      </c>
    </row>
    <row r="124" spans="1:18" ht="18" hidden="1" customHeight="1" outlineLevel="1" x14ac:dyDescent="0.25">
      <c r="A124" s="5" t="s">
        <v>92</v>
      </c>
      <c r="B124" s="5">
        <v>52</v>
      </c>
      <c r="C124" s="30" t="str">
        <f t="shared" ref="C124:C126" si="88">G124</f>
        <v>4221</v>
      </c>
      <c r="D124" s="30" t="str">
        <f t="shared" ref="D124:D126" si="89">LEFT(C124,1)</f>
        <v>4</v>
      </c>
      <c r="E124" s="30" t="str">
        <f t="shared" ref="E124:E126" si="90">LEFT(C124,2)</f>
        <v>42</v>
      </c>
      <c r="F124" s="24">
        <v>24</v>
      </c>
      <c r="G124" s="25" t="s">
        <v>110</v>
      </c>
      <c r="H124" s="5" t="s">
        <v>111</v>
      </c>
      <c r="I124" s="27"/>
      <c r="J124" s="28" t="str">
        <f t="shared" ref="J124:J126" si="91">IF(I124&lt;&gt;0,I124/7.5345,"")</f>
        <v/>
      </c>
      <c r="K124" s="27">
        <v>21170.54</v>
      </c>
      <c r="L124" s="29">
        <f t="shared" ref="L124:L171" si="92">IF(I124&lt;&gt;0,K124/I124,0)</f>
        <v>0</v>
      </c>
      <c r="N124" s="27">
        <v>0</v>
      </c>
      <c r="O124" s="28" t="str">
        <f t="shared" ref="O124:O126" si="93">IF(N124&lt;&gt;0,N124/7.5345,"")</f>
        <v/>
      </c>
      <c r="P124" s="4">
        <f t="shared" ref="P124:P169" si="94">IF(I124&lt;&gt;0,N124/I124-1,0)</f>
        <v>0</v>
      </c>
      <c r="Q124" s="28" t="s">
        <v>24</v>
      </c>
      <c r="R124" s="28" t="s">
        <v>24</v>
      </c>
    </row>
    <row r="125" spans="1:18" ht="18" hidden="1" customHeight="1" outlineLevel="1" x14ac:dyDescent="0.25">
      <c r="A125" s="5" t="s">
        <v>92</v>
      </c>
      <c r="B125" s="5">
        <v>52</v>
      </c>
      <c r="C125" s="30" t="str">
        <f t="shared" si="88"/>
        <v>4241</v>
      </c>
      <c r="D125" s="30" t="str">
        <f t="shared" si="89"/>
        <v>4</v>
      </c>
      <c r="E125" s="30" t="str">
        <f t="shared" si="90"/>
        <v>42</v>
      </c>
      <c r="F125" s="24">
        <v>25</v>
      </c>
      <c r="G125" s="25" t="s">
        <v>88</v>
      </c>
      <c r="H125" s="5" t="s">
        <v>89</v>
      </c>
      <c r="I125" s="27">
        <v>14500</v>
      </c>
      <c r="J125" s="28">
        <f t="shared" si="91"/>
        <v>1924.4807220120776</v>
      </c>
      <c r="K125" s="27">
        <v>10129.5</v>
      </c>
      <c r="L125" s="29">
        <f t="shared" si="92"/>
        <v>0.69858620689655171</v>
      </c>
      <c r="N125" s="27">
        <v>10000</v>
      </c>
      <c r="O125" s="28">
        <f t="shared" si="93"/>
        <v>1327.2280841462605</v>
      </c>
      <c r="P125" s="4">
        <f t="shared" si="94"/>
        <v>-0.31034482758620685</v>
      </c>
      <c r="Q125" s="28">
        <v>1327.2280841462605</v>
      </c>
      <c r="R125" s="28">
        <v>1327.2280841462605</v>
      </c>
    </row>
    <row r="126" spans="1:18" ht="18" hidden="1" customHeight="1" outlineLevel="1" x14ac:dyDescent="0.25">
      <c r="A126" s="5" t="s">
        <v>92</v>
      </c>
      <c r="B126" s="5">
        <v>52</v>
      </c>
      <c r="C126" s="30" t="str">
        <f t="shared" si="88"/>
        <v>4262</v>
      </c>
      <c r="D126" s="30" t="str">
        <f t="shared" si="89"/>
        <v>4</v>
      </c>
      <c r="E126" s="30" t="str">
        <f t="shared" si="90"/>
        <v>42</v>
      </c>
      <c r="F126" s="24">
        <v>26</v>
      </c>
      <c r="G126" s="25" t="s">
        <v>124</v>
      </c>
      <c r="H126" s="5" t="s">
        <v>125</v>
      </c>
      <c r="I126" s="27">
        <v>4000</v>
      </c>
      <c r="J126" s="28">
        <f t="shared" si="91"/>
        <v>530.89123365850423</v>
      </c>
      <c r="L126" s="29">
        <f t="shared" si="92"/>
        <v>0</v>
      </c>
      <c r="N126" s="27"/>
      <c r="O126" s="28" t="str">
        <f t="shared" si="93"/>
        <v/>
      </c>
      <c r="P126" s="4">
        <f t="shared" si="94"/>
        <v>-1</v>
      </c>
      <c r="Q126" s="28" t="s">
        <v>24</v>
      </c>
      <c r="R126" s="28" t="s">
        <v>24</v>
      </c>
    </row>
    <row r="127" spans="1:18" ht="27.95" hidden="1" customHeight="1" x14ac:dyDescent="0.25">
      <c r="A127" s="5" t="s">
        <v>126</v>
      </c>
      <c r="F127" s="110" t="s">
        <v>126</v>
      </c>
      <c r="G127" s="110"/>
      <c r="H127" s="14" t="s">
        <v>127</v>
      </c>
      <c r="I127" s="15">
        <f>I128</f>
        <v>1414485</v>
      </c>
      <c r="J127" s="16">
        <f>J128</f>
        <v>187734.42166036234</v>
      </c>
      <c r="K127" s="15">
        <f>K128</f>
        <v>890272.17999999993</v>
      </c>
      <c r="L127" s="17">
        <f t="shared" si="92"/>
        <v>0.62939669208227722</v>
      </c>
      <c r="N127" s="15">
        <f>N128</f>
        <v>1728361.56</v>
      </c>
      <c r="O127" s="16">
        <f>O128</f>
        <v>229393.0001990842</v>
      </c>
      <c r="P127" s="4">
        <f t="shared" si="94"/>
        <v>0.22190165325189026</v>
      </c>
      <c r="Q127" s="16">
        <f>Q128</f>
        <v>252906.00000000006</v>
      </c>
      <c r="R127" s="16">
        <f>R128</f>
        <v>252906.00000000006</v>
      </c>
    </row>
    <row r="128" spans="1:18" ht="28.5" hidden="1" customHeight="1" x14ac:dyDescent="0.25">
      <c r="A128" s="5" t="s">
        <v>126</v>
      </c>
      <c r="B128" s="5">
        <v>11</v>
      </c>
      <c r="F128" s="18"/>
      <c r="G128" s="19" t="s">
        <v>10</v>
      </c>
      <c r="H128" s="20" t="s">
        <v>11</v>
      </c>
      <c r="I128" s="21">
        <f>I129+I161</f>
        <v>1414485</v>
      </c>
      <c r="J128" s="22">
        <f>J129+J161</f>
        <v>187734.42166036234</v>
      </c>
      <c r="K128" s="21">
        <f>K129+K161</f>
        <v>890272.17999999993</v>
      </c>
      <c r="L128" s="23">
        <f t="shared" si="92"/>
        <v>0.62939669208227722</v>
      </c>
      <c r="N128" s="21">
        <f>N129+N161</f>
        <v>1728361.56</v>
      </c>
      <c r="O128" s="22">
        <f>O129+O161</f>
        <v>229393.0001990842</v>
      </c>
      <c r="P128" s="4">
        <f t="shared" si="94"/>
        <v>0.22190165325189026</v>
      </c>
      <c r="Q128" s="22">
        <f>Q129+Q161</f>
        <v>252906.00000000006</v>
      </c>
      <c r="R128" s="22">
        <f>R129+R161</f>
        <v>252906.00000000006</v>
      </c>
    </row>
    <row r="129" spans="1:18" ht="18" hidden="1" customHeight="1" x14ac:dyDescent="0.25">
      <c r="A129" s="5" t="s">
        <v>126</v>
      </c>
      <c r="F129" s="31"/>
      <c r="G129" s="32"/>
      <c r="H129" s="33" t="s">
        <v>47</v>
      </c>
      <c r="I129" s="34">
        <f>SUM(I130:I160)</f>
        <v>1314485</v>
      </c>
      <c r="J129" s="35">
        <f t="shared" ref="J129:K129" si="95">SUM(J130:J160)</f>
        <v>174462.14081889973</v>
      </c>
      <c r="K129" s="34">
        <f t="shared" si="95"/>
        <v>872899.32</v>
      </c>
      <c r="L129" s="36">
        <f t="shared" si="92"/>
        <v>0.664061834102329</v>
      </c>
      <c r="N129" s="34">
        <f t="shared" ref="N129:O129" si="96">SUM(N130:N160)</f>
        <v>1598361.56</v>
      </c>
      <c r="O129" s="35">
        <f t="shared" si="96"/>
        <v>212139.03510518282</v>
      </c>
      <c r="P129" s="4">
        <f t="shared" si="94"/>
        <v>0.21596028863014793</v>
      </c>
      <c r="Q129" s="35">
        <f t="shared" ref="Q129:R129" si="97">SUM(Q130:Q160)</f>
        <v>233883.48714105866</v>
      </c>
      <c r="R129" s="35">
        <f t="shared" si="97"/>
        <v>233883.48714105866</v>
      </c>
    </row>
    <row r="130" spans="1:18" ht="18" hidden="1" customHeight="1" outlineLevel="1" x14ac:dyDescent="0.25">
      <c r="A130" s="5" t="s">
        <v>126</v>
      </c>
      <c r="B130" s="5">
        <v>11</v>
      </c>
      <c r="C130" s="30" t="str">
        <f t="shared" ref="C130:C160" si="98">G130</f>
        <v>3111</v>
      </c>
      <c r="D130" s="30" t="str">
        <f t="shared" ref="D130:D160" si="99">LEFT(C130,1)</f>
        <v>3</v>
      </c>
      <c r="E130" s="30" t="str">
        <f t="shared" ref="E130:E160" si="100">LEFT(C130,2)</f>
        <v>31</v>
      </c>
      <c r="F130" s="24">
        <v>1</v>
      </c>
      <c r="G130" s="25" t="s">
        <v>48</v>
      </c>
      <c r="H130" s="5" t="s">
        <v>49</v>
      </c>
      <c r="I130" s="27"/>
      <c r="J130" s="28" t="str">
        <f t="shared" ref="J130:J160" si="101">IF(I130&lt;&gt;0,I130/7.5345,"")</f>
        <v/>
      </c>
      <c r="L130" s="29">
        <f t="shared" si="92"/>
        <v>0</v>
      </c>
      <c r="N130" s="27"/>
      <c r="O130" s="28" t="str">
        <f t="shared" ref="O130:O160" si="102">IF(N130&lt;&gt;0,N130/7.5345,"")</f>
        <v/>
      </c>
      <c r="P130" s="4">
        <f t="shared" si="94"/>
        <v>0</v>
      </c>
      <c r="Q130" s="28" t="s">
        <v>24</v>
      </c>
      <c r="R130" s="28" t="s">
        <v>24</v>
      </c>
    </row>
    <row r="131" spans="1:18" ht="18" hidden="1" customHeight="1" outlineLevel="1" x14ac:dyDescent="0.25">
      <c r="A131" s="5" t="s">
        <v>126</v>
      </c>
      <c r="B131" s="5">
        <v>11</v>
      </c>
      <c r="C131" s="30" t="str">
        <f t="shared" si="98"/>
        <v>3121</v>
      </c>
      <c r="D131" s="30" t="str">
        <f t="shared" si="99"/>
        <v>3</v>
      </c>
      <c r="E131" s="30" t="str">
        <f t="shared" si="100"/>
        <v>31</v>
      </c>
      <c r="F131" s="24">
        <v>2</v>
      </c>
      <c r="G131" s="25" t="s">
        <v>50</v>
      </c>
      <c r="H131" s="5" t="s">
        <v>51</v>
      </c>
      <c r="I131" s="27"/>
      <c r="J131" s="28" t="str">
        <f t="shared" si="101"/>
        <v/>
      </c>
      <c r="L131" s="29">
        <f t="shared" si="92"/>
        <v>0</v>
      </c>
      <c r="N131" s="27"/>
      <c r="O131" s="28" t="str">
        <f t="shared" si="102"/>
        <v/>
      </c>
      <c r="P131" s="4">
        <f t="shared" si="94"/>
        <v>0</v>
      </c>
      <c r="Q131" s="28" t="s">
        <v>24</v>
      </c>
      <c r="R131" s="28" t="s">
        <v>24</v>
      </c>
    </row>
    <row r="132" spans="1:18" ht="18" hidden="1" customHeight="1" outlineLevel="1" x14ac:dyDescent="0.25">
      <c r="A132" s="5" t="s">
        <v>126</v>
      </c>
      <c r="B132" s="5">
        <v>11</v>
      </c>
      <c r="C132" s="30" t="str">
        <f t="shared" si="98"/>
        <v>3132</v>
      </c>
      <c r="D132" s="30" t="str">
        <f t="shared" si="99"/>
        <v>3</v>
      </c>
      <c r="E132" s="30" t="str">
        <f t="shared" si="100"/>
        <v>31</v>
      </c>
      <c r="F132" s="24">
        <v>3</v>
      </c>
      <c r="G132" s="25" t="s">
        <v>52</v>
      </c>
      <c r="H132" s="5" t="s">
        <v>53</v>
      </c>
      <c r="I132" s="27"/>
      <c r="J132" s="28" t="str">
        <f t="shared" si="101"/>
        <v/>
      </c>
      <c r="L132" s="29">
        <f t="shared" si="92"/>
        <v>0</v>
      </c>
      <c r="N132" s="27"/>
      <c r="O132" s="28" t="str">
        <f t="shared" si="102"/>
        <v/>
      </c>
      <c r="P132" s="4">
        <f t="shared" si="94"/>
        <v>0</v>
      </c>
      <c r="Q132" s="28" t="s">
        <v>24</v>
      </c>
      <c r="R132" s="28" t="s">
        <v>24</v>
      </c>
    </row>
    <row r="133" spans="1:18" ht="18" hidden="1" customHeight="1" outlineLevel="1" x14ac:dyDescent="0.25">
      <c r="A133" s="5" t="s">
        <v>126</v>
      </c>
      <c r="B133" s="5">
        <v>11</v>
      </c>
      <c r="C133" s="30" t="str">
        <f t="shared" si="98"/>
        <v>3211</v>
      </c>
      <c r="D133" s="30" t="str">
        <f t="shared" si="99"/>
        <v>3</v>
      </c>
      <c r="E133" s="30" t="str">
        <f t="shared" si="100"/>
        <v>32</v>
      </c>
      <c r="F133" s="24">
        <v>4</v>
      </c>
      <c r="G133" s="25" t="s">
        <v>66</v>
      </c>
      <c r="H133" s="5" t="s">
        <v>67</v>
      </c>
      <c r="I133" s="27">
        <v>100000</v>
      </c>
      <c r="J133" s="28">
        <f t="shared" si="101"/>
        <v>13272.280841462605</v>
      </c>
      <c r="K133" s="27">
        <v>38410.71</v>
      </c>
      <c r="L133" s="29">
        <f t="shared" si="92"/>
        <v>0.38410709999999998</v>
      </c>
      <c r="N133" s="27">
        <v>120000</v>
      </c>
      <c r="O133" s="28">
        <f t="shared" si="102"/>
        <v>15926.737009755125</v>
      </c>
      <c r="P133" s="4">
        <f t="shared" si="94"/>
        <v>0.19999999999999996</v>
      </c>
      <c r="Q133" s="28">
        <v>17559.242639022821</v>
      </c>
      <c r="R133" s="28">
        <v>17559.242639022821</v>
      </c>
    </row>
    <row r="134" spans="1:18" ht="18" hidden="1" customHeight="1" outlineLevel="1" x14ac:dyDescent="0.25">
      <c r="A134" s="5" t="s">
        <v>126</v>
      </c>
      <c r="B134" s="5">
        <v>11</v>
      </c>
      <c r="C134" s="30" t="str">
        <f t="shared" si="98"/>
        <v>3212</v>
      </c>
      <c r="D134" s="30" t="str">
        <f t="shared" si="99"/>
        <v>3</v>
      </c>
      <c r="E134" s="30" t="str">
        <f t="shared" si="100"/>
        <v>32</v>
      </c>
      <c r="F134" s="24">
        <v>5</v>
      </c>
      <c r="G134" s="25" t="s">
        <v>54</v>
      </c>
      <c r="H134" s="5" t="s">
        <v>68</v>
      </c>
      <c r="I134" s="27"/>
      <c r="J134" s="28" t="str">
        <f t="shared" si="101"/>
        <v/>
      </c>
      <c r="L134" s="29">
        <f t="shared" si="92"/>
        <v>0</v>
      </c>
      <c r="N134" s="27"/>
      <c r="O134" s="28" t="str">
        <f t="shared" si="102"/>
        <v/>
      </c>
      <c r="P134" s="4">
        <f t="shared" si="94"/>
        <v>0</v>
      </c>
    </row>
    <row r="135" spans="1:18" ht="18" hidden="1" customHeight="1" outlineLevel="1" x14ac:dyDescent="0.25">
      <c r="A135" s="5" t="s">
        <v>126</v>
      </c>
      <c r="B135" s="5">
        <v>11</v>
      </c>
      <c r="C135" s="30" t="str">
        <f t="shared" si="98"/>
        <v>3213</v>
      </c>
      <c r="D135" s="30" t="str">
        <f t="shared" si="99"/>
        <v>3</v>
      </c>
      <c r="E135" s="30" t="str">
        <f t="shared" si="100"/>
        <v>32</v>
      </c>
      <c r="F135" s="24">
        <v>6</v>
      </c>
      <c r="G135" s="25" t="s">
        <v>69</v>
      </c>
      <c r="H135" s="5" t="s">
        <v>70</v>
      </c>
      <c r="I135" s="27">
        <v>10000</v>
      </c>
      <c r="J135" s="28">
        <f t="shared" si="101"/>
        <v>1327.2280841462605</v>
      </c>
      <c r="K135" s="27">
        <v>6277.56</v>
      </c>
      <c r="L135" s="29">
        <f t="shared" si="92"/>
        <v>0.62775600000000009</v>
      </c>
      <c r="N135" s="27">
        <v>30000</v>
      </c>
      <c r="O135" s="28">
        <f t="shared" si="102"/>
        <v>3981.6842524387812</v>
      </c>
      <c r="P135" s="4">
        <f t="shared" si="94"/>
        <v>2</v>
      </c>
      <c r="Q135" s="28">
        <v>4389.8106597557053</v>
      </c>
      <c r="R135" s="28">
        <v>4389.8106597557053</v>
      </c>
    </row>
    <row r="136" spans="1:18" ht="18" hidden="1" customHeight="1" outlineLevel="1" x14ac:dyDescent="0.25">
      <c r="A136" s="5" t="s">
        <v>126</v>
      </c>
      <c r="B136" s="5">
        <v>11</v>
      </c>
      <c r="C136" s="30" t="str">
        <f t="shared" si="98"/>
        <v>3221</v>
      </c>
      <c r="D136" s="30" t="str">
        <f t="shared" si="99"/>
        <v>3</v>
      </c>
      <c r="E136" s="30" t="str">
        <f t="shared" si="100"/>
        <v>32</v>
      </c>
      <c r="F136" s="24">
        <v>7</v>
      </c>
      <c r="G136" s="25" t="s">
        <v>71</v>
      </c>
      <c r="H136" s="5" t="s">
        <v>72</v>
      </c>
      <c r="I136" s="27">
        <v>25500</v>
      </c>
      <c r="J136" s="28">
        <f t="shared" si="101"/>
        <v>3384.431614572964</v>
      </c>
      <c r="K136" s="27">
        <v>24880.35</v>
      </c>
      <c r="L136" s="29">
        <f t="shared" si="92"/>
        <v>0.9756999999999999</v>
      </c>
      <c r="N136" s="27">
        <v>30000</v>
      </c>
      <c r="O136" s="28">
        <f t="shared" si="102"/>
        <v>3981.6842524387812</v>
      </c>
      <c r="P136" s="4">
        <f t="shared" si="94"/>
        <v>0.17647058823529416</v>
      </c>
      <c r="Q136" s="28">
        <v>4389.8106597557053</v>
      </c>
      <c r="R136" s="28">
        <v>4389.8106597557053</v>
      </c>
    </row>
    <row r="137" spans="1:18" ht="18" hidden="1" customHeight="1" outlineLevel="1" x14ac:dyDescent="0.25">
      <c r="A137" s="5" t="s">
        <v>126</v>
      </c>
      <c r="B137" s="5">
        <v>11</v>
      </c>
      <c r="C137" s="30" t="str">
        <f t="shared" si="98"/>
        <v>3223</v>
      </c>
      <c r="D137" s="30" t="str">
        <f t="shared" si="99"/>
        <v>3</v>
      </c>
      <c r="E137" s="30" t="str">
        <f t="shared" si="100"/>
        <v>32</v>
      </c>
      <c r="F137" s="24">
        <v>8</v>
      </c>
      <c r="G137" s="25" t="s">
        <v>93</v>
      </c>
      <c r="H137" s="5" t="s">
        <v>94</v>
      </c>
      <c r="I137" s="27">
        <v>40000</v>
      </c>
      <c r="J137" s="28">
        <f t="shared" si="101"/>
        <v>5308.9123365850419</v>
      </c>
      <c r="K137" s="27">
        <v>65040.24</v>
      </c>
      <c r="L137" s="29">
        <f t="shared" si="92"/>
        <v>1.6260059999999998</v>
      </c>
      <c r="N137" s="27">
        <v>220000</v>
      </c>
      <c r="O137" s="28">
        <f t="shared" si="102"/>
        <v>29199.01785121773</v>
      </c>
      <c r="P137" s="4">
        <f t="shared" si="94"/>
        <v>4.5</v>
      </c>
      <c r="Q137" s="28">
        <v>32191.944838208507</v>
      </c>
      <c r="R137" s="28">
        <v>32191.944838208507</v>
      </c>
    </row>
    <row r="138" spans="1:18" ht="18" hidden="1" customHeight="1" outlineLevel="1" x14ac:dyDescent="0.25">
      <c r="A138" s="5" t="s">
        <v>126</v>
      </c>
      <c r="B138" s="5">
        <v>11</v>
      </c>
      <c r="C138" s="30" t="str">
        <f t="shared" si="98"/>
        <v>3224</v>
      </c>
      <c r="D138" s="30" t="str">
        <f t="shared" si="99"/>
        <v>3</v>
      </c>
      <c r="E138" s="30" t="str">
        <f t="shared" si="100"/>
        <v>32</v>
      </c>
      <c r="F138" s="24">
        <v>9</v>
      </c>
      <c r="G138" s="25" t="s">
        <v>95</v>
      </c>
      <c r="H138" s="5" t="s">
        <v>96</v>
      </c>
      <c r="I138" s="27">
        <v>2000</v>
      </c>
      <c r="J138" s="28">
        <f t="shared" si="101"/>
        <v>265.44561682925212</v>
      </c>
      <c r="K138" s="27">
        <v>564.4</v>
      </c>
      <c r="L138" s="29">
        <f t="shared" si="92"/>
        <v>0.28220000000000001</v>
      </c>
      <c r="N138" s="27">
        <v>10000</v>
      </c>
      <c r="O138" s="28">
        <f t="shared" si="102"/>
        <v>1327.2280841462605</v>
      </c>
      <c r="P138" s="4">
        <f t="shared" si="94"/>
        <v>4</v>
      </c>
      <c r="Q138" s="28">
        <v>1463.2702199185685</v>
      </c>
      <c r="R138" s="28">
        <v>1463.2702199185685</v>
      </c>
    </row>
    <row r="139" spans="1:18" ht="18" hidden="1" customHeight="1" outlineLevel="1" x14ac:dyDescent="0.25">
      <c r="A139" s="5" t="s">
        <v>126</v>
      </c>
      <c r="B139" s="5">
        <v>11</v>
      </c>
      <c r="C139" s="30" t="str">
        <f t="shared" si="98"/>
        <v>3225</v>
      </c>
      <c r="D139" s="30" t="str">
        <f t="shared" si="99"/>
        <v>3</v>
      </c>
      <c r="E139" s="30" t="str">
        <f t="shared" si="100"/>
        <v>32</v>
      </c>
      <c r="F139" s="24">
        <v>10</v>
      </c>
      <c r="G139" s="25" t="s">
        <v>73</v>
      </c>
      <c r="H139" s="5" t="s">
        <v>74</v>
      </c>
      <c r="I139" s="27">
        <v>8500</v>
      </c>
      <c r="J139" s="28">
        <f t="shared" si="101"/>
        <v>1128.1438715243214</v>
      </c>
      <c r="K139" s="27">
        <v>1918.94</v>
      </c>
      <c r="L139" s="29">
        <f t="shared" si="92"/>
        <v>0.22575764705882354</v>
      </c>
      <c r="N139" s="27">
        <v>9000</v>
      </c>
      <c r="O139" s="28">
        <f t="shared" si="102"/>
        <v>1194.5052757316344</v>
      </c>
      <c r="P139" s="4">
        <f t="shared" si="94"/>
        <v>5.8823529411764719E-2</v>
      </c>
      <c r="Q139" s="28">
        <v>1316.9431979267115</v>
      </c>
      <c r="R139" s="28">
        <v>1316.9431979267115</v>
      </c>
    </row>
    <row r="140" spans="1:18" ht="18" hidden="1" customHeight="1" outlineLevel="1" x14ac:dyDescent="0.25">
      <c r="A140" s="5" t="s">
        <v>126</v>
      </c>
      <c r="B140" s="5">
        <v>11</v>
      </c>
      <c r="C140" s="30" t="str">
        <f t="shared" si="98"/>
        <v>3227</v>
      </c>
      <c r="D140" s="30" t="str">
        <f t="shared" si="99"/>
        <v>3</v>
      </c>
      <c r="E140" s="30" t="str">
        <f t="shared" si="100"/>
        <v>32</v>
      </c>
      <c r="F140" s="24">
        <v>11</v>
      </c>
      <c r="G140" s="25" t="s">
        <v>97</v>
      </c>
      <c r="H140" s="5" t="s">
        <v>98</v>
      </c>
      <c r="I140" s="27">
        <v>1000</v>
      </c>
      <c r="J140" s="28">
        <f t="shared" si="101"/>
        <v>132.72280841462606</v>
      </c>
      <c r="L140" s="29">
        <f t="shared" si="92"/>
        <v>0</v>
      </c>
      <c r="N140" s="27">
        <v>1000</v>
      </c>
      <c r="O140" s="28">
        <f t="shared" si="102"/>
        <v>132.72280841462606</v>
      </c>
      <c r="P140" s="4">
        <f t="shared" si="94"/>
        <v>0</v>
      </c>
      <c r="Q140" s="28">
        <v>146.32702199185687</v>
      </c>
      <c r="R140" s="28">
        <v>146.32702199185687</v>
      </c>
    </row>
    <row r="141" spans="1:18" ht="18" hidden="1" customHeight="1" outlineLevel="1" x14ac:dyDescent="0.25">
      <c r="A141" s="5" t="s">
        <v>126</v>
      </c>
      <c r="B141" s="5">
        <v>11</v>
      </c>
      <c r="C141" s="30" t="str">
        <f t="shared" si="98"/>
        <v>3231</v>
      </c>
      <c r="D141" s="30" t="str">
        <f t="shared" si="99"/>
        <v>3</v>
      </c>
      <c r="E141" s="30" t="str">
        <f t="shared" si="100"/>
        <v>32</v>
      </c>
      <c r="F141" s="24">
        <v>12</v>
      </c>
      <c r="G141" s="25" t="s">
        <v>99</v>
      </c>
      <c r="H141" s="5" t="s">
        <v>100</v>
      </c>
      <c r="I141" s="27">
        <v>70000</v>
      </c>
      <c r="J141" s="28">
        <f t="shared" si="101"/>
        <v>9290.596589023824</v>
      </c>
      <c r="K141" s="27">
        <v>23316.6</v>
      </c>
      <c r="L141" s="29">
        <f t="shared" si="92"/>
        <v>0.33309428571428568</v>
      </c>
      <c r="N141" s="27">
        <v>72341.56</v>
      </c>
      <c r="O141" s="28">
        <f t="shared" si="102"/>
        <v>9601.3750082951756</v>
      </c>
      <c r="P141" s="4">
        <f t="shared" si="94"/>
        <v>3.3450857142857116E-2</v>
      </c>
      <c r="Q141" s="28">
        <v>10585.525041045232</v>
      </c>
      <c r="R141" s="28">
        <v>10585.525041045232</v>
      </c>
    </row>
    <row r="142" spans="1:18" ht="18" hidden="1" customHeight="1" outlineLevel="1" x14ac:dyDescent="0.25">
      <c r="A142" s="5" t="s">
        <v>126</v>
      </c>
      <c r="B142" s="5">
        <v>11</v>
      </c>
      <c r="C142" s="30" t="str">
        <f t="shared" si="98"/>
        <v>3232</v>
      </c>
      <c r="D142" s="30" t="str">
        <f t="shared" si="99"/>
        <v>3</v>
      </c>
      <c r="E142" s="30" t="str">
        <f t="shared" si="100"/>
        <v>32</v>
      </c>
      <c r="F142" s="24">
        <v>13</v>
      </c>
      <c r="G142" s="25" t="s">
        <v>75</v>
      </c>
      <c r="H142" s="5" t="s">
        <v>76</v>
      </c>
      <c r="I142" s="27">
        <v>20000</v>
      </c>
      <c r="J142" s="28">
        <f t="shared" si="101"/>
        <v>2654.4561682925209</v>
      </c>
      <c r="K142" s="27">
        <v>5900</v>
      </c>
      <c r="L142" s="29">
        <f t="shared" si="92"/>
        <v>0.29499999999999998</v>
      </c>
      <c r="N142" s="27">
        <v>35000</v>
      </c>
      <c r="O142" s="28">
        <f t="shared" si="102"/>
        <v>4645.298294511912</v>
      </c>
      <c r="P142" s="4">
        <f t="shared" si="94"/>
        <v>0.75</v>
      </c>
      <c r="Q142" s="28">
        <v>5121.4457697149901</v>
      </c>
      <c r="R142" s="28">
        <v>5121.4457697149901</v>
      </c>
    </row>
    <row r="143" spans="1:18" ht="18" hidden="1" customHeight="1" outlineLevel="1" x14ac:dyDescent="0.25">
      <c r="A143" s="5" t="s">
        <v>126</v>
      </c>
      <c r="B143" s="5">
        <v>11</v>
      </c>
      <c r="C143" s="30" t="str">
        <f t="shared" si="98"/>
        <v>3233</v>
      </c>
      <c r="D143" s="30" t="str">
        <f t="shared" si="99"/>
        <v>3</v>
      </c>
      <c r="E143" s="30" t="str">
        <f t="shared" si="100"/>
        <v>32</v>
      </c>
      <c r="F143" s="24">
        <v>14</v>
      </c>
      <c r="G143" s="25" t="s">
        <v>77</v>
      </c>
      <c r="H143" s="5" t="s">
        <v>78</v>
      </c>
      <c r="I143" s="27">
        <v>20000</v>
      </c>
      <c r="J143" s="28">
        <f t="shared" si="101"/>
        <v>2654.4561682925209</v>
      </c>
      <c r="K143" s="27">
        <v>13194</v>
      </c>
      <c r="L143" s="29">
        <f t="shared" si="92"/>
        <v>0.65969999999999995</v>
      </c>
      <c r="N143" s="27">
        <v>20000</v>
      </c>
      <c r="O143" s="28">
        <f t="shared" si="102"/>
        <v>2654.4561682925209</v>
      </c>
      <c r="P143" s="4">
        <f t="shared" si="94"/>
        <v>0</v>
      </c>
      <c r="Q143" s="28">
        <v>2926.540439837137</v>
      </c>
      <c r="R143" s="28">
        <v>2926.540439837137</v>
      </c>
    </row>
    <row r="144" spans="1:18" ht="18" hidden="1" customHeight="1" outlineLevel="1" x14ac:dyDescent="0.25">
      <c r="A144" s="5" t="s">
        <v>126</v>
      </c>
      <c r="B144" s="5">
        <v>11</v>
      </c>
      <c r="C144" s="30" t="str">
        <f t="shared" si="98"/>
        <v>3234</v>
      </c>
      <c r="D144" s="30" t="str">
        <f t="shared" si="99"/>
        <v>3</v>
      </c>
      <c r="E144" s="30" t="str">
        <f t="shared" si="100"/>
        <v>32</v>
      </c>
      <c r="F144" s="24">
        <v>15</v>
      </c>
      <c r="G144" s="25" t="s">
        <v>128</v>
      </c>
      <c r="H144" s="5" t="s">
        <v>129</v>
      </c>
      <c r="I144" s="27">
        <v>22589</v>
      </c>
      <c r="J144" s="28">
        <f t="shared" si="101"/>
        <v>2998.075519277988</v>
      </c>
      <c r="K144" s="27">
        <v>14485.64</v>
      </c>
      <c r="L144" s="29">
        <f t="shared" si="92"/>
        <v>0.64126964451724289</v>
      </c>
      <c r="N144" s="27">
        <v>35000</v>
      </c>
      <c r="O144" s="28">
        <f t="shared" si="102"/>
        <v>4645.298294511912</v>
      </c>
      <c r="P144" s="4">
        <f t="shared" si="94"/>
        <v>0.54942671211651684</v>
      </c>
      <c r="Q144" s="28">
        <v>5121.4457697149901</v>
      </c>
      <c r="R144" s="28">
        <v>5121.4457697149901</v>
      </c>
    </row>
    <row r="145" spans="1:18" ht="18" hidden="1" customHeight="1" outlineLevel="1" x14ac:dyDescent="0.25">
      <c r="A145" s="5" t="s">
        <v>126</v>
      </c>
      <c r="B145" s="5">
        <v>11</v>
      </c>
      <c r="C145" s="30" t="str">
        <f t="shared" si="98"/>
        <v>3235</v>
      </c>
      <c r="D145" s="30" t="str">
        <f t="shared" si="99"/>
        <v>3</v>
      </c>
      <c r="E145" s="30" t="str">
        <f t="shared" si="100"/>
        <v>32</v>
      </c>
      <c r="F145" s="24">
        <v>16</v>
      </c>
      <c r="G145" s="25" t="s">
        <v>101</v>
      </c>
      <c r="H145" s="5" t="s">
        <v>102</v>
      </c>
      <c r="I145" s="27">
        <v>542896</v>
      </c>
      <c r="J145" s="28">
        <f t="shared" si="101"/>
        <v>72054.68179706682</v>
      </c>
      <c r="K145" s="27">
        <v>421305.31</v>
      </c>
      <c r="L145" s="29">
        <f t="shared" si="92"/>
        <v>0.77603318130912735</v>
      </c>
      <c r="N145" s="27">
        <v>543000</v>
      </c>
      <c r="O145" s="28">
        <f t="shared" si="102"/>
        <v>72068.484969141937</v>
      </c>
      <c r="P145" s="4">
        <f t="shared" si="94"/>
        <v>1.91565235330593E-4</v>
      </c>
      <c r="Q145" s="28">
        <v>79455.572941578255</v>
      </c>
      <c r="R145" s="28">
        <v>79455.572941578255</v>
      </c>
    </row>
    <row r="146" spans="1:18" ht="18" hidden="1" customHeight="1" outlineLevel="1" x14ac:dyDescent="0.25">
      <c r="A146" s="5" t="s">
        <v>126</v>
      </c>
      <c r="B146" s="5">
        <v>11</v>
      </c>
      <c r="C146" s="30" t="str">
        <f t="shared" si="98"/>
        <v>3236</v>
      </c>
      <c r="D146" s="30" t="str">
        <f t="shared" si="99"/>
        <v>3</v>
      </c>
      <c r="E146" s="30" t="str">
        <f t="shared" si="100"/>
        <v>32</v>
      </c>
      <c r="F146" s="24">
        <v>17</v>
      </c>
      <c r="G146" s="25" t="s">
        <v>130</v>
      </c>
      <c r="H146" s="5" t="s">
        <v>131</v>
      </c>
      <c r="I146" s="27">
        <v>5500</v>
      </c>
      <c r="J146" s="28">
        <f t="shared" si="101"/>
        <v>729.97544628044329</v>
      </c>
      <c r="K146" s="27">
        <v>248.7</v>
      </c>
      <c r="L146" s="29">
        <f t="shared" si="92"/>
        <v>4.5218181818181817E-2</v>
      </c>
      <c r="N146" s="27">
        <v>5500</v>
      </c>
      <c r="O146" s="28">
        <f t="shared" si="102"/>
        <v>729.97544628044329</v>
      </c>
      <c r="P146" s="4">
        <f t="shared" si="94"/>
        <v>0</v>
      </c>
      <c r="Q146" s="28">
        <v>804.79862095521264</v>
      </c>
      <c r="R146" s="28">
        <v>804.79862095521264</v>
      </c>
    </row>
    <row r="147" spans="1:18" ht="18" hidden="1" customHeight="1" outlineLevel="1" x14ac:dyDescent="0.25">
      <c r="A147" s="5" t="s">
        <v>126</v>
      </c>
      <c r="B147" s="5">
        <v>11</v>
      </c>
      <c r="C147" s="30" t="str">
        <f t="shared" si="98"/>
        <v>3237</v>
      </c>
      <c r="D147" s="30" t="str">
        <f t="shared" si="99"/>
        <v>3</v>
      </c>
      <c r="E147" s="30" t="str">
        <f t="shared" si="100"/>
        <v>32</v>
      </c>
      <c r="F147" s="24">
        <v>18</v>
      </c>
      <c r="G147" s="25" t="s">
        <v>60</v>
      </c>
      <c r="H147" s="5" t="s">
        <v>61</v>
      </c>
      <c r="I147" s="27">
        <v>190000</v>
      </c>
      <c r="J147" s="28">
        <f t="shared" si="101"/>
        <v>25217.333598778951</v>
      </c>
      <c r="K147" s="27">
        <v>148822.29</v>
      </c>
      <c r="L147" s="29">
        <f t="shared" si="92"/>
        <v>0.78327521052631588</v>
      </c>
      <c r="N147" s="27">
        <v>190000</v>
      </c>
      <c r="O147" s="28">
        <f t="shared" si="102"/>
        <v>25217.333598778951</v>
      </c>
      <c r="P147" s="4">
        <f t="shared" si="94"/>
        <v>0</v>
      </c>
      <c r="Q147" s="28">
        <v>27802.134178452801</v>
      </c>
      <c r="R147" s="28">
        <v>27802.134178452801</v>
      </c>
    </row>
    <row r="148" spans="1:18" ht="18" hidden="1" customHeight="1" outlineLevel="1" x14ac:dyDescent="0.25">
      <c r="A148" s="5" t="s">
        <v>126</v>
      </c>
      <c r="B148" s="5">
        <v>11</v>
      </c>
      <c r="C148" s="30" t="str">
        <f t="shared" si="98"/>
        <v>3238</v>
      </c>
      <c r="D148" s="30" t="str">
        <f t="shared" si="99"/>
        <v>3</v>
      </c>
      <c r="E148" s="30" t="str">
        <f t="shared" si="100"/>
        <v>32</v>
      </c>
      <c r="F148" s="24">
        <v>19</v>
      </c>
      <c r="G148" s="25" t="s">
        <v>103</v>
      </c>
      <c r="H148" s="5" t="s">
        <v>104</v>
      </c>
      <c r="I148" s="27">
        <v>30000</v>
      </c>
      <c r="J148" s="28">
        <f t="shared" si="101"/>
        <v>3981.6842524387812</v>
      </c>
      <c r="K148" s="27">
        <v>19796.52</v>
      </c>
      <c r="L148" s="29">
        <f t="shared" si="92"/>
        <v>0.65988400000000003</v>
      </c>
      <c r="N148" s="27">
        <v>40000</v>
      </c>
      <c r="O148" s="28">
        <f t="shared" si="102"/>
        <v>5308.9123365850419</v>
      </c>
      <c r="P148" s="4">
        <f t="shared" si="94"/>
        <v>0.33333333333333326</v>
      </c>
      <c r="Q148" s="28">
        <v>5853.080879674274</v>
      </c>
      <c r="R148" s="28">
        <v>5853.080879674274</v>
      </c>
    </row>
    <row r="149" spans="1:18" ht="18" hidden="1" customHeight="1" outlineLevel="1" x14ac:dyDescent="0.25">
      <c r="A149" s="5" t="s">
        <v>126</v>
      </c>
      <c r="B149" s="5">
        <v>11</v>
      </c>
      <c r="C149" s="30" t="str">
        <f t="shared" si="98"/>
        <v>3239</v>
      </c>
      <c r="D149" s="30" t="str">
        <f t="shared" si="99"/>
        <v>3</v>
      </c>
      <c r="E149" s="30" t="str">
        <f t="shared" si="100"/>
        <v>32</v>
      </c>
      <c r="F149" s="24">
        <v>20</v>
      </c>
      <c r="G149" s="25" t="s">
        <v>79</v>
      </c>
      <c r="H149" s="5" t="s">
        <v>80</v>
      </c>
      <c r="I149" s="27">
        <v>128000</v>
      </c>
      <c r="J149" s="28">
        <f t="shared" si="101"/>
        <v>16988.519477072135</v>
      </c>
      <c r="K149" s="27">
        <v>46110.59</v>
      </c>
      <c r="L149" s="29">
        <f t="shared" si="92"/>
        <v>0.36023898437499996</v>
      </c>
      <c r="N149" s="27">
        <v>130000</v>
      </c>
      <c r="O149" s="28">
        <f t="shared" si="102"/>
        <v>17253.965093901385</v>
      </c>
      <c r="P149" s="4">
        <f t="shared" si="94"/>
        <v>1.5625E-2</v>
      </c>
      <c r="Q149" s="28">
        <v>19022.512858941387</v>
      </c>
      <c r="R149" s="28">
        <v>19022.512858941387</v>
      </c>
    </row>
    <row r="150" spans="1:18" ht="18" hidden="1" customHeight="1" outlineLevel="1" x14ac:dyDescent="0.25">
      <c r="A150" s="5" t="s">
        <v>126</v>
      </c>
      <c r="B150" s="5">
        <v>11</v>
      </c>
      <c r="C150" s="30" t="str">
        <f t="shared" si="98"/>
        <v>3241</v>
      </c>
      <c r="D150" s="30" t="str">
        <f t="shared" si="99"/>
        <v>3</v>
      </c>
      <c r="E150" s="30" t="str">
        <f t="shared" si="100"/>
        <v>32</v>
      </c>
      <c r="F150" s="24">
        <v>20</v>
      </c>
      <c r="G150" s="25" t="s">
        <v>81</v>
      </c>
      <c r="H150" s="5" t="s">
        <v>82</v>
      </c>
      <c r="I150" s="27">
        <v>10000</v>
      </c>
      <c r="J150" s="28">
        <f t="shared" si="101"/>
        <v>1327.2280841462605</v>
      </c>
      <c r="K150" s="27">
        <v>400</v>
      </c>
      <c r="L150" s="29">
        <f t="shared" si="92"/>
        <v>0.04</v>
      </c>
      <c r="N150" s="27">
        <v>10000</v>
      </c>
      <c r="O150" s="28">
        <f t="shared" si="102"/>
        <v>1327.2280841462605</v>
      </c>
      <c r="P150" s="4">
        <f t="shared" si="94"/>
        <v>0</v>
      </c>
      <c r="Q150" s="28">
        <v>1463.2702199185685</v>
      </c>
      <c r="R150" s="28">
        <v>1463.2702199185685</v>
      </c>
    </row>
    <row r="151" spans="1:18" ht="18" hidden="1" customHeight="1" outlineLevel="1" x14ac:dyDescent="0.25">
      <c r="A151" s="5" t="s">
        <v>126</v>
      </c>
      <c r="B151" s="5">
        <v>11</v>
      </c>
      <c r="C151" s="30" t="str">
        <f t="shared" si="98"/>
        <v>3291</v>
      </c>
      <c r="D151" s="30" t="str">
        <f t="shared" si="99"/>
        <v>3</v>
      </c>
      <c r="E151" s="30" t="str">
        <f t="shared" si="100"/>
        <v>32</v>
      </c>
      <c r="F151" s="24">
        <v>21</v>
      </c>
      <c r="G151" s="25" t="s">
        <v>132</v>
      </c>
      <c r="H151" s="5" t="s">
        <v>133</v>
      </c>
      <c r="I151" s="27">
        <v>45500</v>
      </c>
      <c r="J151" s="28">
        <f t="shared" si="101"/>
        <v>6038.887782865485</v>
      </c>
      <c r="K151" s="27">
        <v>23135.01</v>
      </c>
      <c r="L151" s="29">
        <f t="shared" si="92"/>
        <v>0.50846175824175821</v>
      </c>
      <c r="N151" s="27">
        <v>45500</v>
      </c>
      <c r="O151" s="28">
        <f t="shared" si="102"/>
        <v>6038.887782865485</v>
      </c>
      <c r="P151" s="4">
        <f t="shared" si="94"/>
        <v>0</v>
      </c>
      <c r="Q151" s="28">
        <v>6657.8795006294868</v>
      </c>
      <c r="R151" s="28">
        <v>6657.8795006294868</v>
      </c>
    </row>
    <row r="152" spans="1:18" ht="18" hidden="1" customHeight="1" outlineLevel="1" x14ac:dyDescent="0.25">
      <c r="A152" s="5" t="s">
        <v>126</v>
      </c>
      <c r="B152" s="5">
        <v>11</v>
      </c>
      <c r="C152" s="30" t="str">
        <f t="shared" si="98"/>
        <v>3292</v>
      </c>
      <c r="D152" s="30" t="str">
        <f t="shared" si="99"/>
        <v>3</v>
      </c>
      <c r="E152" s="30" t="str">
        <f t="shared" si="100"/>
        <v>32</v>
      </c>
      <c r="F152" s="24">
        <v>22</v>
      </c>
      <c r="G152" s="25" t="s">
        <v>105</v>
      </c>
      <c r="H152" s="5" t="s">
        <v>106</v>
      </c>
      <c r="I152" s="27">
        <v>8000</v>
      </c>
      <c r="J152" s="28">
        <f t="shared" si="101"/>
        <v>1061.7824673170085</v>
      </c>
      <c r="L152" s="29">
        <f t="shared" si="92"/>
        <v>0</v>
      </c>
      <c r="N152" s="27">
        <v>16000</v>
      </c>
      <c r="O152" s="28">
        <f t="shared" si="102"/>
        <v>2123.5649346340169</v>
      </c>
      <c r="P152" s="4">
        <f t="shared" si="94"/>
        <v>1</v>
      </c>
      <c r="Q152" s="28">
        <v>2341.2323518697099</v>
      </c>
      <c r="R152" s="28">
        <v>2341.2323518697099</v>
      </c>
    </row>
    <row r="153" spans="1:18" ht="18" hidden="1" customHeight="1" outlineLevel="1" x14ac:dyDescent="0.25">
      <c r="A153" s="5" t="s">
        <v>126</v>
      </c>
      <c r="B153" s="5">
        <v>11</v>
      </c>
      <c r="C153" s="30" t="str">
        <f t="shared" si="98"/>
        <v>3293</v>
      </c>
      <c r="D153" s="30" t="str">
        <f t="shared" si="99"/>
        <v>3</v>
      </c>
      <c r="E153" s="30" t="str">
        <f t="shared" si="100"/>
        <v>32</v>
      </c>
      <c r="F153" s="24">
        <v>23</v>
      </c>
      <c r="G153" s="25" t="s">
        <v>83</v>
      </c>
      <c r="H153" s="5" t="s">
        <v>84</v>
      </c>
      <c r="I153" s="27">
        <v>10000</v>
      </c>
      <c r="J153" s="28">
        <f t="shared" si="101"/>
        <v>1327.2280841462605</v>
      </c>
      <c r="K153" s="27">
        <v>780.2</v>
      </c>
      <c r="L153" s="29">
        <f t="shared" si="92"/>
        <v>7.8020000000000006E-2</v>
      </c>
      <c r="N153" s="27">
        <v>10000</v>
      </c>
      <c r="O153" s="28">
        <f t="shared" si="102"/>
        <v>1327.2280841462605</v>
      </c>
      <c r="P153" s="4">
        <f t="shared" si="94"/>
        <v>0</v>
      </c>
      <c r="Q153" s="28">
        <v>1463.2702199185685</v>
      </c>
      <c r="R153" s="28">
        <v>1463.2702199185685</v>
      </c>
    </row>
    <row r="154" spans="1:18" ht="18" hidden="1" customHeight="1" outlineLevel="1" x14ac:dyDescent="0.25">
      <c r="A154" s="5" t="s">
        <v>126</v>
      </c>
      <c r="B154" s="5">
        <v>11</v>
      </c>
      <c r="C154" s="30" t="str">
        <f t="shared" si="98"/>
        <v>3294</v>
      </c>
      <c r="D154" s="30" t="str">
        <f t="shared" si="99"/>
        <v>3</v>
      </c>
      <c r="E154" s="30" t="str">
        <f t="shared" si="100"/>
        <v>32</v>
      </c>
      <c r="F154" s="24">
        <v>24</v>
      </c>
      <c r="G154" s="25" t="s">
        <v>134</v>
      </c>
      <c r="H154" s="5" t="s">
        <v>135</v>
      </c>
      <c r="I154" s="27">
        <v>1500</v>
      </c>
      <c r="J154" s="28">
        <f t="shared" si="101"/>
        <v>199.08421262193906</v>
      </c>
      <c r="K154" s="27">
        <v>1684.37</v>
      </c>
      <c r="L154" s="29">
        <f t="shared" si="92"/>
        <v>1.1229133333333332</v>
      </c>
      <c r="N154" s="27">
        <v>2000</v>
      </c>
      <c r="O154" s="28">
        <f t="shared" si="102"/>
        <v>265.44561682925212</v>
      </c>
      <c r="P154" s="4">
        <f t="shared" si="94"/>
        <v>0.33333333333333326</v>
      </c>
      <c r="Q154" s="28">
        <v>292.65404398371373</v>
      </c>
      <c r="R154" s="28">
        <v>292.65404398371373</v>
      </c>
    </row>
    <row r="155" spans="1:18" ht="18" hidden="1" customHeight="1" outlineLevel="1" x14ac:dyDescent="0.25">
      <c r="A155" s="5" t="s">
        <v>126</v>
      </c>
      <c r="B155" s="5">
        <v>11</v>
      </c>
      <c r="C155" s="30" t="str">
        <f t="shared" si="98"/>
        <v>3295</v>
      </c>
      <c r="D155" s="30" t="str">
        <f t="shared" si="99"/>
        <v>3</v>
      </c>
      <c r="E155" s="30" t="str">
        <f t="shared" si="100"/>
        <v>32</v>
      </c>
      <c r="F155" s="24">
        <v>25</v>
      </c>
      <c r="G155" s="25" t="s">
        <v>56</v>
      </c>
      <c r="H155" s="5" t="s">
        <v>57</v>
      </c>
      <c r="I155" s="27">
        <v>5000</v>
      </c>
      <c r="J155" s="28">
        <f t="shared" si="101"/>
        <v>663.61404207313024</v>
      </c>
      <c r="K155" s="27">
        <v>4667.5</v>
      </c>
      <c r="L155" s="29">
        <f t="shared" si="92"/>
        <v>0.9335</v>
      </c>
      <c r="N155" s="27">
        <v>5000</v>
      </c>
      <c r="O155" s="28">
        <f t="shared" si="102"/>
        <v>663.61404207313024</v>
      </c>
      <c r="P155" s="4">
        <f t="shared" si="94"/>
        <v>0</v>
      </c>
      <c r="Q155" s="28">
        <v>731.63510995928425</v>
      </c>
      <c r="R155" s="28">
        <v>731.63510995928425</v>
      </c>
    </row>
    <row r="156" spans="1:18" ht="18" hidden="1" customHeight="1" outlineLevel="1" x14ac:dyDescent="0.25">
      <c r="A156" s="5" t="s">
        <v>126</v>
      </c>
      <c r="B156" s="5">
        <v>11</v>
      </c>
      <c r="C156" s="30" t="str">
        <f t="shared" si="98"/>
        <v>3299</v>
      </c>
      <c r="D156" s="30" t="str">
        <f t="shared" si="99"/>
        <v>3</v>
      </c>
      <c r="E156" s="30" t="str">
        <f t="shared" si="100"/>
        <v>32</v>
      </c>
      <c r="F156" s="24">
        <v>26</v>
      </c>
      <c r="G156" s="25" t="s">
        <v>136</v>
      </c>
      <c r="H156" s="5" t="s">
        <v>107</v>
      </c>
      <c r="I156" s="27">
        <v>1500</v>
      </c>
      <c r="J156" s="28">
        <f t="shared" si="101"/>
        <v>199.08421262193906</v>
      </c>
      <c r="K156" s="27">
        <v>343.75</v>
      </c>
      <c r="L156" s="29">
        <f t="shared" si="92"/>
        <v>0.22916666666666666</v>
      </c>
      <c r="N156" s="27">
        <v>2000</v>
      </c>
      <c r="O156" s="28">
        <f t="shared" si="102"/>
        <v>265.44561682925212</v>
      </c>
      <c r="P156" s="4">
        <f t="shared" si="94"/>
        <v>0.33333333333333326</v>
      </c>
      <c r="Q156" s="28">
        <v>292.65404398371373</v>
      </c>
      <c r="R156" s="28">
        <v>292.65404398371373</v>
      </c>
    </row>
    <row r="157" spans="1:18" ht="18" hidden="1" customHeight="1" outlineLevel="1" x14ac:dyDescent="0.25">
      <c r="A157" s="5" t="s">
        <v>126</v>
      </c>
      <c r="B157" s="5">
        <v>11</v>
      </c>
      <c r="C157" s="30" t="str">
        <f t="shared" si="98"/>
        <v>3431</v>
      </c>
      <c r="D157" s="30" t="str">
        <f t="shared" si="99"/>
        <v>3</v>
      </c>
      <c r="E157" s="30" t="str">
        <f t="shared" si="100"/>
        <v>34</v>
      </c>
      <c r="F157" s="24">
        <v>27</v>
      </c>
      <c r="G157" s="25" t="s">
        <v>137</v>
      </c>
      <c r="H157" s="5" t="s">
        <v>138</v>
      </c>
      <c r="I157" s="27">
        <v>15000</v>
      </c>
      <c r="J157" s="28">
        <f t="shared" si="101"/>
        <v>1990.8421262193906</v>
      </c>
      <c r="K157" s="27">
        <v>7303</v>
      </c>
      <c r="L157" s="29">
        <f t="shared" si="92"/>
        <v>0.48686666666666667</v>
      </c>
      <c r="N157" s="27">
        <v>15000</v>
      </c>
      <c r="O157" s="28">
        <f t="shared" si="102"/>
        <v>1990.8421262193906</v>
      </c>
      <c r="P157" s="4">
        <f t="shared" si="94"/>
        <v>0</v>
      </c>
      <c r="Q157" s="28">
        <v>2194.9053298778526</v>
      </c>
      <c r="R157" s="28">
        <v>2194.9053298778526</v>
      </c>
    </row>
    <row r="158" spans="1:18" ht="18" hidden="1" customHeight="1" outlineLevel="1" x14ac:dyDescent="0.25">
      <c r="A158" s="5" t="s">
        <v>126</v>
      </c>
      <c r="B158" s="5">
        <v>11</v>
      </c>
      <c r="C158" s="30" t="str">
        <f t="shared" si="98"/>
        <v>3432</v>
      </c>
      <c r="D158" s="30" t="str">
        <f t="shared" si="99"/>
        <v>3</v>
      </c>
      <c r="E158" s="30" t="str">
        <f t="shared" si="100"/>
        <v>34</v>
      </c>
      <c r="F158" s="24">
        <v>28</v>
      </c>
      <c r="G158" s="25" t="s">
        <v>119</v>
      </c>
      <c r="H158" s="5" t="s">
        <v>109</v>
      </c>
      <c r="I158" s="27">
        <v>1980</v>
      </c>
      <c r="J158" s="28">
        <f t="shared" si="101"/>
        <v>262.79116066095958</v>
      </c>
      <c r="K158" s="27">
        <v>312.52</v>
      </c>
      <c r="L158" s="29">
        <f t="shared" si="92"/>
        <v>0.15783838383838383</v>
      </c>
      <c r="N158" s="27">
        <v>2000</v>
      </c>
      <c r="O158" s="28">
        <f t="shared" si="102"/>
        <v>265.44561682925212</v>
      </c>
      <c r="P158" s="4">
        <f t="shared" si="94"/>
        <v>1.0101010101010166E-2</v>
      </c>
      <c r="Q158" s="28">
        <v>292.65404398371373</v>
      </c>
      <c r="R158" s="28">
        <v>292.65404398371373</v>
      </c>
    </row>
    <row r="159" spans="1:18" ht="18" hidden="1" customHeight="1" outlineLevel="1" x14ac:dyDescent="0.25">
      <c r="A159" s="5" t="s">
        <v>126</v>
      </c>
      <c r="B159" s="5">
        <v>11</v>
      </c>
      <c r="C159" s="30" t="str">
        <f t="shared" si="98"/>
        <v>3433</v>
      </c>
      <c r="D159" s="30" t="str">
        <f t="shared" si="99"/>
        <v>3</v>
      </c>
      <c r="E159" s="30" t="str">
        <f t="shared" si="100"/>
        <v>34</v>
      </c>
      <c r="F159" s="24">
        <v>29</v>
      </c>
      <c r="G159" s="25" t="s">
        <v>139</v>
      </c>
      <c r="H159" s="5" t="s">
        <v>140</v>
      </c>
      <c r="I159" s="27">
        <v>20</v>
      </c>
      <c r="J159" s="28">
        <f t="shared" si="101"/>
        <v>2.654456168292521</v>
      </c>
      <c r="K159" s="27">
        <v>1.1200000000000001</v>
      </c>
      <c r="L159" s="29">
        <f t="shared" si="92"/>
        <v>5.6000000000000008E-2</v>
      </c>
      <c r="N159" s="27">
        <v>20</v>
      </c>
      <c r="O159" s="28">
        <f t="shared" si="102"/>
        <v>2.654456168292521</v>
      </c>
      <c r="P159" s="4">
        <f t="shared" si="94"/>
        <v>0</v>
      </c>
      <c r="Q159" s="28">
        <v>2.9265404398371371</v>
      </c>
      <c r="R159" s="28">
        <v>2.9265404398371371</v>
      </c>
    </row>
    <row r="160" spans="1:18" ht="18" hidden="1" customHeight="1" outlineLevel="1" x14ac:dyDescent="0.25">
      <c r="A160" s="5" t="s">
        <v>126</v>
      </c>
      <c r="B160" s="5">
        <v>11</v>
      </c>
      <c r="C160" s="30" t="str">
        <f t="shared" si="98"/>
        <v>3721</v>
      </c>
      <c r="D160" s="30" t="str">
        <f t="shared" si="99"/>
        <v>3</v>
      </c>
      <c r="E160" s="30" t="str">
        <f t="shared" si="100"/>
        <v>37</v>
      </c>
      <c r="F160" s="24">
        <v>30</v>
      </c>
      <c r="G160" s="25" t="s">
        <v>120</v>
      </c>
      <c r="H160" s="5" t="s">
        <v>121</v>
      </c>
      <c r="I160" s="27"/>
      <c r="J160" s="28" t="str">
        <f t="shared" si="101"/>
        <v/>
      </c>
      <c r="K160" s="27">
        <v>4000</v>
      </c>
      <c r="L160" s="29">
        <f t="shared" si="92"/>
        <v>0</v>
      </c>
      <c r="N160" s="27"/>
      <c r="O160" s="28" t="str">
        <f t="shared" si="102"/>
        <v/>
      </c>
      <c r="P160" s="4">
        <f t="shared" si="94"/>
        <v>0</v>
      </c>
      <c r="Q160" s="28" t="s">
        <v>24</v>
      </c>
      <c r="R160" s="28" t="s">
        <v>24</v>
      </c>
    </row>
    <row r="161" spans="1:18" ht="18" hidden="1" customHeight="1" x14ac:dyDescent="0.25">
      <c r="A161" s="5" t="s">
        <v>126</v>
      </c>
      <c r="B161" s="5">
        <v>11</v>
      </c>
      <c r="F161" s="31"/>
      <c r="G161" s="32"/>
      <c r="H161" s="33" t="s">
        <v>85</v>
      </c>
      <c r="I161" s="34">
        <f>SUM(I162:I169)</f>
        <v>100000</v>
      </c>
      <c r="J161" s="35">
        <f t="shared" ref="J161:K161" si="103">SUM(J162:J169)</f>
        <v>13272.280841462605</v>
      </c>
      <c r="K161" s="34">
        <f t="shared" si="103"/>
        <v>17372.86</v>
      </c>
      <c r="L161" s="36">
        <f t="shared" si="92"/>
        <v>0.17372860000000001</v>
      </c>
      <c r="N161" s="34">
        <f>SUM(N162:N169)</f>
        <v>130000</v>
      </c>
      <c r="O161" s="35">
        <f t="shared" ref="O161" si="104">SUM(O162:O169)</f>
        <v>17253.965093901381</v>
      </c>
      <c r="P161" s="4">
        <f t="shared" si="94"/>
        <v>0.30000000000000004</v>
      </c>
      <c r="Q161" s="35">
        <f t="shared" ref="Q161:R161" si="105">SUM(Q162:Q169)</f>
        <v>19022.512858941387</v>
      </c>
      <c r="R161" s="35">
        <f t="shared" si="105"/>
        <v>19022.512858941387</v>
      </c>
    </row>
    <row r="162" spans="1:18" ht="18" hidden="1" customHeight="1" outlineLevel="1" x14ac:dyDescent="0.25">
      <c r="A162" s="5" t="s">
        <v>126</v>
      </c>
      <c r="B162" s="5">
        <v>11</v>
      </c>
      <c r="C162" s="30" t="str">
        <f t="shared" ref="C162:C169" si="106">G162</f>
        <v>4124</v>
      </c>
      <c r="D162" s="30" t="str">
        <f t="shared" ref="D162:D169" si="107">LEFT(C162,1)</f>
        <v>4</v>
      </c>
      <c r="E162" s="30" t="str">
        <f t="shared" ref="E162:E169" si="108">LEFT(C162,2)</f>
        <v>41</v>
      </c>
      <c r="F162" s="24">
        <v>31</v>
      </c>
      <c r="G162" s="25" t="s">
        <v>141</v>
      </c>
      <c r="H162" s="5" t="s">
        <v>142</v>
      </c>
      <c r="I162" s="27">
        <v>20000</v>
      </c>
      <c r="J162" s="28">
        <f t="shared" ref="J162:J169" si="109">IF(I162&lt;&gt;0,I162/7.5345,"")</f>
        <v>2654.4561682925209</v>
      </c>
      <c r="L162" s="29">
        <f t="shared" si="92"/>
        <v>0</v>
      </c>
      <c r="N162" s="27">
        <v>20000</v>
      </c>
      <c r="O162" s="28">
        <f t="shared" ref="O162:O169" si="110">IF(N162&lt;&gt;0,N162/7.5345,"")</f>
        <v>2654.4561682925209</v>
      </c>
      <c r="P162" s="4">
        <f t="shared" si="94"/>
        <v>0</v>
      </c>
      <c r="Q162" s="28">
        <v>2926.540439837137</v>
      </c>
      <c r="R162" s="28">
        <v>2926.540439837137</v>
      </c>
    </row>
    <row r="163" spans="1:18" ht="18" hidden="1" customHeight="1" outlineLevel="1" x14ac:dyDescent="0.25">
      <c r="A163" s="5" t="s">
        <v>126</v>
      </c>
      <c r="B163" s="5">
        <v>11</v>
      </c>
      <c r="C163" s="30" t="str">
        <f t="shared" si="106"/>
        <v>4221</v>
      </c>
      <c r="D163" s="30" t="str">
        <f t="shared" si="107"/>
        <v>4</v>
      </c>
      <c r="E163" s="30" t="str">
        <f t="shared" si="108"/>
        <v>42</v>
      </c>
      <c r="F163" s="24">
        <v>32</v>
      </c>
      <c r="G163" s="25" t="s">
        <v>110</v>
      </c>
      <c r="H163" s="5" t="s">
        <v>111</v>
      </c>
      <c r="I163" s="27">
        <v>20000</v>
      </c>
      <c r="J163" s="28">
        <f t="shared" si="109"/>
        <v>2654.4561682925209</v>
      </c>
      <c r="K163" s="27">
        <v>1827</v>
      </c>
      <c r="L163" s="29">
        <f t="shared" si="92"/>
        <v>9.1350000000000001E-2</v>
      </c>
      <c r="N163" s="27">
        <v>20000</v>
      </c>
      <c r="O163" s="28">
        <f t="shared" si="110"/>
        <v>2654.4561682925209</v>
      </c>
      <c r="P163" s="4">
        <f t="shared" si="94"/>
        <v>0</v>
      </c>
      <c r="Q163" s="28">
        <v>2926.540439837137</v>
      </c>
      <c r="R163" s="28">
        <v>2926.540439837137</v>
      </c>
    </row>
    <row r="164" spans="1:18" ht="18" hidden="1" customHeight="1" outlineLevel="1" x14ac:dyDescent="0.25">
      <c r="A164" s="5" t="s">
        <v>126</v>
      </c>
      <c r="B164" s="5">
        <v>11</v>
      </c>
      <c r="C164" s="30" t="str">
        <f t="shared" si="106"/>
        <v>4222</v>
      </c>
      <c r="D164" s="30" t="str">
        <f t="shared" si="107"/>
        <v>4</v>
      </c>
      <c r="E164" s="30" t="str">
        <f t="shared" si="108"/>
        <v>42</v>
      </c>
      <c r="F164" s="24">
        <v>33</v>
      </c>
      <c r="G164" s="25" t="s">
        <v>112</v>
      </c>
      <c r="H164" s="5" t="s">
        <v>113</v>
      </c>
      <c r="I164" s="27">
        <v>5000</v>
      </c>
      <c r="J164" s="28">
        <f t="shared" si="109"/>
        <v>663.61404207313024</v>
      </c>
      <c r="L164" s="29">
        <f t="shared" si="92"/>
        <v>0</v>
      </c>
      <c r="N164" s="27">
        <v>5000</v>
      </c>
      <c r="O164" s="28">
        <f t="shared" si="110"/>
        <v>663.61404207313024</v>
      </c>
      <c r="P164" s="4">
        <f t="shared" si="94"/>
        <v>0</v>
      </c>
      <c r="Q164" s="28">
        <v>731.63510995928425</v>
      </c>
      <c r="R164" s="28">
        <v>731.63510995928425</v>
      </c>
    </row>
    <row r="165" spans="1:18" ht="18" hidden="1" customHeight="1" outlineLevel="1" x14ac:dyDescent="0.25">
      <c r="A165" s="5" t="s">
        <v>126</v>
      </c>
      <c r="B165" s="5">
        <v>11</v>
      </c>
      <c r="C165" s="30" t="str">
        <f t="shared" si="106"/>
        <v>4223</v>
      </c>
      <c r="D165" s="30" t="str">
        <f t="shared" si="107"/>
        <v>4</v>
      </c>
      <c r="E165" s="30" t="str">
        <f t="shared" si="108"/>
        <v>42</v>
      </c>
      <c r="F165" s="24">
        <v>34</v>
      </c>
      <c r="G165" s="25" t="s">
        <v>143</v>
      </c>
      <c r="H165" s="5" t="s">
        <v>144</v>
      </c>
      <c r="I165" s="27">
        <v>2500</v>
      </c>
      <c r="J165" s="28">
        <f t="shared" si="109"/>
        <v>331.80702103656512</v>
      </c>
      <c r="L165" s="29">
        <f t="shared" si="92"/>
        <v>0</v>
      </c>
      <c r="N165" s="27">
        <v>5000</v>
      </c>
      <c r="O165" s="28">
        <f t="shared" si="110"/>
        <v>663.61404207313024</v>
      </c>
      <c r="P165" s="4">
        <f t="shared" si="94"/>
        <v>1</v>
      </c>
      <c r="Q165" s="28">
        <v>731.63510995928425</v>
      </c>
      <c r="R165" s="28">
        <v>731.63510995928425</v>
      </c>
    </row>
    <row r="166" spans="1:18" ht="18" hidden="1" customHeight="1" outlineLevel="1" x14ac:dyDescent="0.25">
      <c r="A166" s="5" t="s">
        <v>126</v>
      </c>
      <c r="B166" s="5">
        <v>11</v>
      </c>
      <c r="C166" s="30" t="str">
        <f t="shared" si="106"/>
        <v>4225</v>
      </c>
      <c r="D166" s="30" t="str">
        <f t="shared" si="107"/>
        <v>4</v>
      </c>
      <c r="E166" s="30" t="str">
        <f t="shared" si="108"/>
        <v>42</v>
      </c>
      <c r="F166" s="24">
        <v>35</v>
      </c>
      <c r="G166" s="25" t="s">
        <v>86</v>
      </c>
      <c r="H166" s="5" t="s">
        <v>87</v>
      </c>
      <c r="I166" s="27">
        <v>30000</v>
      </c>
      <c r="J166" s="28">
        <f t="shared" si="109"/>
        <v>3981.6842524387812</v>
      </c>
      <c r="L166" s="29">
        <f t="shared" si="92"/>
        <v>0</v>
      </c>
      <c r="N166" s="27">
        <v>30000</v>
      </c>
      <c r="O166" s="28">
        <f t="shared" si="110"/>
        <v>3981.6842524387812</v>
      </c>
      <c r="P166" s="4">
        <f t="shared" si="94"/>
        <v>0</v>
      </c>
      <c r="Q166" s="28">
        <v>4389.8106597557053</v>
      </c>
      <c r="R166" s="28">
        <v>4389.8106597557053</v>
      </c>
    </row>
    <row r="167" spans="1:18" ht="18" hidden="1" customHeight="1" outlineLevel="1" x14ac:dyDescent="0.25">
      <c r="A167" s="5" t="s">
        <v>126</v>
      </c>
      <c r="B167" s="5">
        <v>11</v>
      </c>
      <c r="C167" s="30" t="str">
        <f t="shared" si="106"/>
        <v>4227</v>
      </c>
      <c r="D167" s="30" t="str">
        <f t="shared" si="107"/>
        <v>4</v>
      </c>
      <c r="E167" s="30" t="str">
        <f t="shared" si="108"/>
        <v>42</v>
      </c>
      <c r="F167" s="24">
        <v>36</v>
      </c>
      <c r="G167" s="25" t="s">
        <v>114</v>
      </c>
      <c r="H167" s="5" t="s">
        <v>115</v>
      </c>
      <c r="I167" s="27">
        <v>9500</v>
      </c>
      <c r="J167" s="28">
        <f t="shared" si="109"/>
        <v>1260.8666799389475</v>
      </c>
      <c r="L167" s="29">
        <f t="shared" si="92"/>
        <v>0</v>
      </c>
      <c r="N167" s="27">
        <v>10000</v>
      </c>
      <c r="O167" s="28">
        <f t="shared" si="110"/>
        <v>1327.2280841462605</v>
      </c>
      <c r="P167" s="4">
        <f t="shared" si="94"/>
        <v>5.2631578947368363E-2</v>
      </c>
      <c r="Q167" s="28">
        <v>1463.2702199185685</v>
      </c>
      <c r="R167" s="28">
        <v>1463.2702199185685</v>
      </c>
    </row>
    <row r="168" spans="1:18" ht="18" hidden="1" customHeight="1" outlineLevel="1" x14ac:dyDescent="0.25">
      <c r="A168" s="5" t="s">
        <v>126</v>
      </c>
      <c r="B168" s="5">
        <v>11</v>
      </c>
      <c r="C168" s="30" t="str">
        <f t="shared" si="106"/>
        <v>4241</v>
      </c>
      <c r="D168" s="30" t="str">
        <f t="shared" si="107"/>
        <v>4</v>
      </c>
      <c r="E168" s="30" t="str">
        <f t="shared" si="108"/>
        <v>42</v>
      </c>
      <c r="F168" s="24">
        <v>37</v>
      </c>
      <c r="G168" s="25" t="s">
        <v>88</v>
      </c>
      <c r="H168" s="5" t="s">
        <v>89</v>
      </c>
      <c r="I168" s="27">
        <v>8000</v>
      </c>
      <c r="J168" s="28">
        <f t="shared" si="109"/>
        <v>1061.7824673170085</v>
      </c>
      <c r="K168" s="27">
        <v>15545.86</v>
      </c>
      <c r="L168" s="29">
        <f t="shared" si="92"/>
        <v>1.9432325000000001</v>
      </c>
      <c r="N168" s="27">
        <v>10000</v>
      </c>
      <c r="O168" s="28">
        <f t="shared" si="110"/>
        <v>1327.2280841462605</v>
      </c>
      <c r="P168" s="4">
        <f t="shared" si="94"/>
        <v>0.25</v>
      </c>
      <c r="Q168" s="28">
        <v>1463.2702199185685</v>
      </c>
      <c r="R168" s="28">
        <v>1463.2702199185685</v>
      </c>
    </row>
    <row r="169" spans="1:18" ht="18" hidden="1" customHeight="1" outlineLevel="1" x14ac:dyDescent="0.25">
      <c r="A169" s="5" t="s">
        <v>126</v>
      </c>
      <c r="B169" s="5">
        <v>11</v>
      </c>
      <c r="C169" s="30" t="str">
        <f t="shared" si="106"/>
        <v>4262</v>
      </c>
      <c r="D169" s="30" t="str">
        <f t="shared" si="107"/>
        <v>4</v>
      </c>
      <c r="E169" s="30" t="str">
        <f t="shared" si="108"/>
        <v>42</v>
      </c>
      <c r="F169" s="24">
        <v>38</v>
      </c>
      <c r="G169" s="25" t="s">
        <v>124</v>
      </c>
      <c r="H169" s="5" t="s">
        <v>145</v>
      </c>
      <c r="I169" s="27">
        <v>5000</v>
      </c>
      <c r="J169" s="28">
        <f t="shared" si="109"/>
        <v>663.61404207313024</v>
      </c>
      <c r="L169" s="29">
        <f t="shared" si="92"/>
        <v>0</v>
      </c>
      <c r="N169" s="27">
        <v>30000</v>
      </c>
      <c r="O169" s="28">
        <f t="shared" si="110"/>
        <v>3981.6842524387812</v>
      </c>
      <c r="P169" s="4">
        <f t="shared" si="94"/>
        <v>5</v>
      </c>
      <c r="Q169" s="28">
        <v>4389.8106597557053</v>
      </c>
      <c r="R169" s="28">
        <v>4389.8106597557053</v>
      </c>
    </row>
    <row r="170" spans="1:18" ht="27" hidden="1" customHeight="1" x14ac:dyDescent="0.25">
      <c r="F170" s="39"/>
      <c r="G170" s="13"/>
      <c r="H170" s="14"/>
      <c r="I170" s="15"/>
      <c r="J170" s="16"/>
      <c r="K170" s="15"/>
      <c r="L170" s="17">
        <f t="shared" si="92"/>
        <v>0</v>
      </c>
      <c r="N170" s="15"/>
      <c r="O170" s="16"/>
      <c r="Q170" s="16"/>
      <c r="R170" s="16"/>
    </row>
    <row r="171" spans="1:18" ht="27" hidden="1" customHeight="1" x14ac:dyDescent="0.25">
      <c r="F171" s="39"/>
      <c r="G171" s="13" t="s">
        <v>146</v>
      </c>
      <c r="H171" s="14"/>
      <c r="I171" s="15">
        <f>I8-I26</f>
        <v>-628418</v>
      </c>
      <c r="J171" s="16">
        <f>J8-J26</f>
        <v>-83405.401818302227</v>
      </c>
      <c r="K171" s="15">
        <f>K8-K26</f>
        <v>227301.47000000067</v>
      </c>
      <c r="L171" s="17">
        <f t="shared" si="92"/>
        <v>-0.36170426372255515</v>
      </c>
      <c r="N171" s="15">
        <f>N8-N26</f>
        <v>-288708.98000000231</v>
      </c>
      <c r="O171" s="16">
        <f>O8-O26</f>
        <v>-38318.266640121816</v>
      </c>
      <c r="Q171" s="16">
        <f>Q8-Q26</f>
        <v>-23974.325203631772</v>
      </c>
      <c r="R171" s="16">
        <f>R8-R26</f>
        <v>-23798.315430587623</v>
      </c>
    </row>
    <row r="172" spans="1:18" ht="15" hidden="1" customHeight="1" x14ac:dyDescent="0.25">
      <c r="F172" s="18"/>
      <c r="G172" s="19"/>
      <c r="H172" s="20"/>
      <c r="I172" s="23"/>
      <c r="J172" s="22"/>
      <c r="K172" s="21"/>
      <c r="L172" s="23"/>
      <c r="N172" s="23"/>
      <c r="O172" s="22"/>
      <c r="Q172" s="22"/>
      <c r="R172" s="22"/>
    </row>
    <row r="173" spans="1:18" ht="15" hidden="1" customHeight="1" x14ac:dyDescent="0.25">
      <c r="F173" s="111" t="s">
        <v>147</v>
      </c>
      <c r="G173" s="111"/>
      <c r="H173" s="111"/>
      <c r="I173" s="111"/>
      <c r="J173" s="111"/>
      <c r="K173" s="111"/>
      <c r="L173" s="111"/>
      <c r="O173" s="5"/>
      <c r="Q173" s="5"/>
      <c r="R173" s="5"/>
    </row>
    <row r="174" spans="1:18" ht="15" customHeight="1" thickBot="1" x14ac:dyDescent="0.3">
      <c r="F174" s="18"/>
      <c r="G174" s="19"/>
      <c r="H174" s="20"/>
      <c r="I174" s="23"/>
      <c r="J174" s="22"/>
      <c r="K174" s="21"/>
      <c r="L174" s="23"/>
      <c r="N174" s="23"/>
      <c r="O174" s="22"/>
      <c r="Q174" s="22"/>
      <c r="R174" s="22"/>
    </row>
    <row r="175" spans="1:18" ht="39.950000000000003" customHeight="1" thickBot="1" x14ac:dyDescent="0.3">
      <c r="F175" s="40" t="s">
        <v>148</v>
      </c>
      <c r="G175" s="41" t="s">
        <v>149</v>
      </c>
      <c r="H175" s="42"/>
      <c r="I175" s="43" t="e">
        <f>'Prihodi i rashodi'!#REF!</f>
        <v>#REF!</v>
      </c>
      <c r="J175" s="44" t="e">
        <f>'Prihodi i rashodi'!#REF!</f>
        <v>#REF!</v>
      </c>
      <c r="K175" s="45" t="e">
        <f>'Prihodi i rashodi'!#REF!</f>
        <v>#REF!</v>
      </c>
      <c r="L175" s="43" t="e">
        <f>'Prihodi i rashodi'!#REF!</f>
        <v>#REF!</v>
      </c>
      <c r="M175" s="46"/>
      <c r="N175" s="45" t="e">
        <f>'Prihodi i rashodi'!#REF!</f>
        <v>#REF!</v>
      </c>
      <c r="O175" s="47">
        <f>O176+O177+O178</f>
        <v>2216257.33</v>
      </c>
      <c r="P175" s="48" t="e">
        <f>'Prihodi i rashodi'!#REF!</f>
        <v>#REF!</v>
      </c>
      <c r="Q175" s="47">
        <f t="shared" ref="Q175:R175" si="111">Q176+Q177+Q178</f>
        <v>1775222</v>
      </c>
      <c r="R175" s="47">
        <f t="shared" si="111"/>
        <v>2623073.2999999998</v>
      </c>
    </row>
    <row r="176" spans="1:18" ht="27" customHeight="1" x14ac:dyDescent="0.25">
      <c r="F176" s="49">
        <v>6</v>
      </c>
      <c r="G176" s="50" t="s">
        <v>150</v>
      </c>
      <c r="H176" s="51"/>
      <c r="I176" s="52">
        <f>I26</f>
        <v>11508339</v>
      </c>
      <c r="J176" s="53">
        <f>J26</f>
        <v>1527419.0722675689</v>
      </c>
      <c r="K176" s="54">
        <f>K26</f>
        <v>7941514.629999999</v>
      </c>
      <c r="L176" s="52">
        <f t="shared" ref="L176:L177" si="112">IF(K176&lt;&gt;0,K176/I176,0)</f>
        <v>0.69006610163291149</v>
      </c>
      <c r="M176" s="46"/>
      <c r="N176" s="54">
        <f>N26</f>
        <v>10995309.840000002</v>
      </c>
      <c r="O176" s="55">
        <f>SUMIFS('Prihodi i rashodi'!J$6:J$171,'Prihodi i rashodi'!$O$6:$O$171,Sažetak!$F176)</f>
        <v>1627773.3200000003</v>
      </c>
      <c r="P176" s="56"/>
      <c r="Q176" s="55">
        <f>SUMIFS('Prihodi i rashodi'!K$6:K$171,'Prihodi i rashodi'!$O$6:$O$171,Sažetak!$F176)</f>
        <v>1775222</v>
      </c>
      <c r="R176" s="55">
        <f>SUMIFS('Prihodi i rashodi'!L$6:L$171,'Prihodi i rashodi'!$O$6:$O$171,Sažetak!$F176)</f>
        <v>1991011.0499999996</v>
      </c>
    </row>
    <row r="177" spans="6:18" ht="27" customHeight="1" x14ac:dyDescent="0.25">
      <c r="F177" s="96">
        <v>7</v>
      </c>
      <c r="G177" s="97" t="s">
        <v>151</v>
      </c>
      <c r="H177" s="98"/>
      <c r="I177" s="99">
        <v>0</v>
      </c>
      <c r="J177" s="100">
        <v>0</v>
      </c>
      <c r="K177" s="101">
        <v>0</v>
      </c>
      <c r="L177" s="99">
        <f t="shared" si="112"/>
        <v>0</v>
      </c>
      <c r="M177" s="46"/>
      <c r="N177" s="101">
        <v>0</v>
      </c>
      <c r="O177" s="95">
        <f>SUMIFS('Prihodi i rashodi'!J$6:J$171,'Prihodi i rashodi'!$O$6:$O$171,Sažetak!$F177)</f>
        <v>0</v>
      </c>
      <c r="P177" s="56"/>
      <c r="Q177" s="95">
        <f>SUMIFS('Prihodi i rashodi'!K$6:K$171,'Prihodi i rashodi'!$O$6:$O$171,Sažetak!$F177)</f>
        <v>0</v>
      </c>
      <c r="R177" s="95">
        <f>SUMIFS('Prihodi i rashodi'!L$6:L$171,'Prihodi i rashodi'!$O$6:$O$171,Sažetak!$F177)</f>
        <v>0</v>
      </c>
    </row>
    <row r="178" spans="6:18" ht="27" customHeight="1" thickBot="1" x14ac:dyDescent="0.3">
      <c r="F178" s="102">
        <v>9</v>
      </c>
      <c r="G178" s="103" t="s">
        <v>152</v>
      </c>
      <c r="H178" s="104"/>
      <c r="I178" s="105"/>
      <c r="J178" s="106"/>
      <c r="K178" s="107"/>
      <c r="L178" s="105"/>
      <c r="M178" s="108"/>
      <c r="N178" s="107"/>
      <c r="O178" s="109">
        <v>588484.01</v>
      </c>
      <c r="P178" s="109"/>
      <c r="Q178" s="109">
        <f>SUMIFS('Prihodi i rashodi'!K$6:K$171,'Prihodi i rashodi'!$O$6:$O$171,Sažetak!$F178)</f>
        <v>0</v>
      </c>
      <c r="R178" s="109">
        <v>632062.25</v>
      </c>
    </row>
    <row r="179" spans="6:18" ht="39.950000000000003" customHeight="1" thickBot="1" x14ac:dyDescent="0.3">
      <c r="F179" s="40" t="s">
        <v>234</v>
      </c>
      <c r="G179" s="41" t="s">
        <v>239</v>
      </c>
      <c r="H179" s="42"/>
      <c r="I179" s="43">
        <f>I181+I182</f>
        <v>22338178</v>
      </c>
      <c r="J179" s="44">
        <f>J181+J182</f>
        <v>2964785.7190258144</v>
      </c>
      <c r="K179" s="45">
        <f>K181+K182</f>
        <v>15718721.109999996</v>
      </c>
      <c r="L179" s="43">
        <f>L181+L182</f>
        <v>119.85850077792333</v>
      </c>
      <c r="M179" s="46"/>
      <c r="N179" s="45">
        <f>N181+N182</f>
        <v>21647929.680000003</v>
      </c>
      <c r="O179" s="47">
        <f>O180+O175</f>
        <v>2243206.7000000002</v>
      </c>
      <c r="P179" s="48">
        <f>P181+P182</f>
        <v>0</v>
      </c>
      <c r="Q179" s="47">
        <f>Q180+Q175</f>
        <v>1775222</v>
      </c>
      <c r="R179" s="47">
        <f>R180+R175</f>
        <v>2631092.42</v>
      </c>
    </row>
    <row r="180" spans="6:18" ht="27" customHeight="1" thickBot="1" x14ac:dyDescent="0.3">
      <c r="F180" s="63">
        <v>8</v>
      </c>
      <c r="G180" s="64" t="s">
        <v>232</v>
      </c>
      <c r="H180" s="20"/>
      <c r="I180" s="23"/>
      <c r="J180" s="22"/>
      <c r="K180" s="21"/>
      <c r="L180" s="23"/>
      <c r="M180" s="46"/>
      <c r="N180" s="21"/>
      <c r="O180" s="55">
        <v>26949.37</v>
      </c>
      <c r="P180" s="56"/>
      <c r="Q180" s="55">
        <f>SUMIFS('Prihodi i rashodi'!K$6:K$171,'Prihodi i rashodi'!$O$6:$O$171,Sažetak!$F180)</f>
        <v>0</v>
      </c>
      <c r="R180" s="55">
        <v>8019.12</v>
      </c>
    </row>
    <row r="181" spans="6:18" ht="39.950000000000003" customHeight="1" thickBot="1" x14ac:dyDescent="0.3">
      <c r="F181" s="40" t="s">
        <v>153</v>
      </c>
      <c r="G181" s="41" t="s">
        <v>154</v>
      </c>
      <c r="H181" s="42"/>
      <c r="I181" s="43">
        <f>I182+I183</f>
        <v>11508339</v>
      </c>
      <c r="J181" s="44">
        <f>J182+J183</f>
        <v>1527419.0722675691</v>
      </c>
      <c r="K181" s="45">
        <f>K182+K183</f>
        <v>7941514.629999998</v>
      </c>
      <c r="L181" s="43">
        <f>L182+L183</f>
        <v>62.335468385743276</v>
      </c>
      <c r="M181" s="46"/>
      <c r="N181" s="45">
        <f>N182+N183</f>
        <v>10995309.840000002</v>
      </c>
      <c r="O181" s="47">
        <f>O182+O183</f>
        <v>1571328.6899999995</v>
      </c>
      <c r="P181" s="48">
        <f>P182+P183</f>
        <v>0</v>
      </c>
      <c r="Q181" s="47">
        <f>Q182+Q183</f>
        <v>1685205</v>
      </c>
      <c r="R181" s="47">
        <f>R182+R183</f>
        <v>1707799.1500000004</v>
      </c>
    </row>
    <row r="182" spans="6:18" ht="27" customHeight="1" x14ac:dyDescent="0.25">
      <c r="F182" s="57">
        <v>3</v>
      </c>
      <c r="G182" s="58" t="s">
        <v>155</v>
      </c>
      <c r="H182" s="59"/>
      <c r="I182" s="60">
        <f t="shared" ref="I182:L185" si="113">SUMIFS(I$26:I$169,$D$26:$D$169,$F182)</f>
        <v>10829839</v>
      </c>
      <c r="J182" s="61">
        <f t="shared" si="113"/>
        <v>1437366.6467582453</v>
      </c>
      <c r="K182" s="62">
        <f t="shared" si="113"/>
        <v>7777206.4799999977</v>
      </c>
      <c r="L182" s="60">
        <f t="shared" si="113"/>
        <v>57.523032392180056</v>
      </c>
      <c r="M182" s="46"/>
      <c r="N182" s="62">
        <f t="shared" ref="N182:N185" si="114">SUMIFS(N$26:N$169,$D$26:$D$169,$F182)</f>
        <v>10652619.840000002</v>
      </c>
      <c r="O182" s="55">
        <f>SUMIFS('Prihodi i rashodi'!J$6:J$171,'Prihodi i rashodi'!$O$6:$O$171,Sažetak!$F182)</f>
        <v>1539620.7999999996</v>
      </c>
      <c r="P182" s="56"/>
      <c r="Q182" s="55">
        <f>SUMIFS('Prihodi i rashodi'!K$6:K$171,'Prihodi i rashodi'!$O$6:$O$171,Sažetak!$F182)</f>
        <v>1672425</v>
      </c>
      <c r="R182" s="55">
        <f>SUMIFS('Prihodi i rashodi'!L$6:L$171,'Prihodi i rashodi'!$O$6:$O$171,Sažetak!$F182)</f>
        <v>1695515.1700000004</v>
      </c>
    </row>
    <row r="183" spans="6:18" ht="27" customHeight="1" thickBot="1" x14ac:dyDescent="0.3">
      <c r="F183" s="57">
        <v>4</v>
      </c>
      <c r="G183" s="58" t="s">
        <v>233</v>
      </c>
      <c r="H183" s="59"/>
      <c r="I183" s="60">
        <f t="shared" si="113"/>
        <v>678500</v>
      </c>
      <c r="J183" s="61">
        <f t="shared" si="113"/>
        <v>90052.425509323759</v>
      </c>
      <c r="K183" s="62">
        <f t="shared" si="113"/>
        <v>164308.15000000002</v>
      </c>
      <c r="L183" s="60">
        <f t="shared" si="113"/>
        <v>4.8124359935632182</v>
      </c>
      <c r="M183" s="46"/>
      <c r="N183" s="62">
        <f t="shared" si="114"/>
        <v>342690</v>
      </c>
      <c r="O183" s="55">
        <f>SUMIFS('Prihodi i rashodi'!J$6:J$171,'Prihodi i rashodi'!$O$6:$O$171,Sažetak!$F183)</f>
        <v>31707.89</v>
      </c>
      <c r="P183" s="56"/>
      <c r="Q183" s="55">
        <f>SUMIFS('Prihodi i rashodi'!K$6:K$171,'Prihodi i rashodi'!$O$6:$O$171,Sažetak!$F183)</f>
        <v>12780</v>
      </c>
      <c r="R183" s="55">
        <f>SUMIFS('Prihodi i rashodi'!L$6:L$171,'Prihodi i rashodi'!$O$6:$O$171,Sažetak!$F183)</f>
        <v>12283.98</v>
      </c>
    </row>
    <row r="184" spans="6:18" ht="39.950000000000003" customHeight="1" thickBot="1" x14ac:dyDescent="0.3">
      <c r="F184" s="40" t="s">
        <v>235</v>
      </c>
      <c r="G184" s="41" t="s">
        <v>238</v>
      </c>
      <c r="H184" s="42"/>
      <c r="I184" s="43" t="e">
        <f>I185+I186</f>
        <v>#REF!</v>
      </c>
      <c r="J184" s="44" t="e">
        <f>J185+J186</f>
        <v>#REF!</v>
      </c>
      <c r="K184" s="45" t="e">
        <f>K185+K186</f>
        <v>#REF!</v>
      </c>
      <c r="L184" s="43" t="e">
        <f>L185+L186</f>
        <v>#REF!</v>
      </c>
      <c r="M184" s="46"/>
      <c r="N184" s="45" t="e">
        <f>N185+N186</f>
        <v>#REF!</v>
      </c>
      <c r="O184" s="47">
        <f>O181+O185</f>
        <v>1611144.4499999995</v>
      </c>
      <c r="P184" s="48" t="e">
        <f>P185+P186</f>
        <v>#REF!</v>
      </c>
      <c r="Q184" s="47">
        <f t="shared" ref="Q184:R184" si="115">Q181+Q185</f>
        <v>1685205</v>
      </c>
      <c r="R184" s="47">
        <f t="shared" si="115"/>
        <v>1750779.1500000004</v>
      </c>
    </row>
    <row r="185" spans="6:18" ht="27" customHeight="1" thickBot="1" x14ac:dyDescent="0.3">
      <c r="F185" s="57">
        <v>5</v>
      </c>
      <c r="G185" s="58" t="s">
        <v>236</v>
      </c>
      <c r="H185" s="59"/>
      <c r="I185" s="60">
        <f t="shared" si="113"/>
        <v>0</v>
      </c>
      <c r="J185" s="61">
        <f t="shared" si="113"/>
        <v>0</v>
      </c>
      <c r="K185" s="62">
        <f t="shared" si="113"/>
        <v>0</v>
      </c>
      <c r="L185" s="60">
        <f t="shared" si="113"/>
        <v>0</v>
      </c>
      <c r="M185" s="46"/>
      <c r="N185" s="62">
        <f t="shared" si="114"/>
        <v>0</v>
      </c>
      <c r="O185" s="55">
        <v>39815.760000000002</v>
      </c>
      <c r="P185" s="56"/>
      <c r="Q185" s="55">
        <f>SUMIFS('Prihodi i rashodi'!K$6:K$171,'Prihodi i rashodi'!$O$6:$O$171,Sažetak!$F185)</f>
        <v>0</v>
      </c>
      <c r="R185" s="55">
        <v>42980</v>
      </c>
    </row>
    <row r="186" spans="6:18" ht="39.950000000000003" customHeight="1" thickBot="1" x14ac:dyDescent="0.3">
      <c r="F186" s="40" t="s">
        <v>156</v>
      </c>
      <c r="G186" s="41" t="s">
        <v>237</v>
      </c>
      <c r="H186" s="42"/>
      <c r="I186" s="43" t="e">
        <f>I175-I181</f>
        <v>#REF!</v>
      </c>
      <c r="J186" s="44" t="e">
        <f>J175-J181</f>
        <v>#REF!</v>
      </c>
      <c r="K186" s="45" t="e">
        <f>K175-K181</f>
        <v>#REF!</v>
      </c>
      <c r="L186" s="43" t="e">
        <f>L175-L181</f>
        <v>#REF!</v>
      </c>
      <c r="M186" s="46"/>
      <c r="N186" s="45" t="e">
        <f>N175-N181</f>
        <v>#REF!</v>
      </c>
      <c r="O186" s="47">
        <f>O179-O184</f>
        <v>632062.2500000007</v>
      </c>
      <c r="P186" s="48" t="e">
        <f>P175-P181</f>
        <v>#REF!</v>
      </c>
      <c r="Q186" s="47"/>
      <c r="R186" s="47">
        <f>R179-R184</f>
        <v>880313.26999999955</v>
      </c>
    </row>
  </sheetData>
  <mergeCells count="9">
    <mergeCell ref="F66:G66"/>
    <mergeCell ref="F127:G127"/>
    <mergeCell ref="F173:L173"/>
    <mergeCell ref="F4:R4"/>
    <mergeCell ref="F5:R5"/>
    <mergeCell ref="F27:G27"/>
    <mergeCell ref="F35:G35"/>
    <mergeCell ref="F42:G42"/>
    <mergeCell ref="F62:G6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&amp;L&amp;9&amp;K04-049&amp;D&amp;C&amp;"-,Podebljano"&amp;9&amp;K04-048&amp;P / &amp;N</oddFooter>
  </headerFooter>
  <rowBreaks count="1" manualBreakCount="1">
    <brk id="1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opLeftCell="E1" zoomScale="90" zoomScaleNormal="90" workbookViewId="0">
      <selection activeCell="I6" sqref="I6"/>
    </sheetView>
  </sheetViews>
  <sheetFormatPr defaultRowHeight="21.95" customHeight="1" x14ac:dyDescent="0.25"/>
  <cols>
    <col min="1" max="4" width="7.7109375" style="5" hidden="1" customWidth="1"/>
    <col min="5" max="5" width="8.7109375" style="38" customWidth="1"/>
    <col min="6" max="6" width="45.7109375" style="5" customWidth="1"/>
    <col min="7" max="7" width="14.7109375" style="28" customWidth="1"/>
    <col min="8" max="9" width="14.7109375" style="5" customWidth="1"/>
    <col min="10" max="10" width="10.7109375" style="5" customWidth="1"/>
    <col min="11" max="11" width="14.7109375" style="5" customWidth="1"/>
    <col min="12" max="16384" width="9.140625" style="5"/>
  </cols>
  <sheetData>
    <row r="1" spans="1:11" ht="21.95" customHeight="1" x14ac:dyDescent="0.25">
      <c r="A1" s="1"/>
      <c r="B1" s="1"/>
      <c r="C1" s="1"/>
      <c r="D1" s="1"/>
      <c r="E1" s="90" t="str">
        <f>Sys!B5</f>
        <v>Institut za arheologiju</v>
      </c>
      <c r="F1" s="1"/>
      <c r="G1" s="2"/>
      <c r="H1" s="1"/>
      <c r="I1" s="1"/>
      <c r="J1" s="1"/>
      <c r="K1" s="1"/>
    </row>
    <row r="2" spans="1:11" ht="21.95" customHeight="1" x14ac:dyDescent="0.25">
      <c r="A2" s="1"/>
      <c r="B2" s="1"/>
      <c r="C2" s="1"/>
      <c r="D2" s="1"/>
      <c r="E2" s="90" t="str">
        <f>Sys!B6</f>
        <v>10000, Zagreb, Jurjevska ulica 15</v>
      </c>
      <c r="F2" s="1"/>
      <c r="G2" s="2"/>
      <c r="H2" s="1"/>
      <c r="I2" s="1"/>
      <c r="J2" s="1"/>
      <c r="K2" s="1"/>
    </row>
    <row r="3" spans="1:11" ht="21.95" customHeight="1" x14ac:dyDescent="0.25">
      <c r="A3" s="1"/>
      <c r="B3" s="1"/>
      <c r="C3" s="1"/>
      <c r="D3" s="1"/>
      <c r="E3" s="91"/>
      <c r="F3" s="1"/>
      <c r="G3" s="2"/>
      <c r="H3" s="1"/>
      <c r="I3" s="1"/>
      <c r="J3" s="1"/>
      <c r="K3" s="1"/>
    </row>
    <row r="4" spans="1:11" ht="21.95" customHeight="1" x14ac:dyDescent="0.25">
      <c r="A4" s="77"/>
      <c r="B4" s="77"/>
      <c r="C4" s="77"/>
      <c r="D4" s="77"/>
      <c r="E4" s="113" t="s">
        <v>181</v>
      </c>
      <c r="F4" s="113"/>
      <c r="G4" s="113"/>
      <c r="H4" s="113"/>
      <c r="I4" s="113"/>
      <c r="J4" s="113"/>
      <c r="K4" s="113"/>
    </row>
    <row r="5" spans="1:11" ht="21.95" customHeight="1" x14ac:dyDescent="0.25">
      <c r="A5" s="1"/>
      <c r="B5" s="1"/>
      <c r="C5" s="1"/>
      <c r="D5" s="1"/>
      <c r="E5" s="91"/>
      <c r="F5" s="1"/>
      <c r="G5" s="2"/>
      <c r="H5" s="1"/>
      <c r="I5" s="1"/>
      <c r="J5" s="1"/>
      <c r="K5" s="1"/>
    </row>
    <row r="6" spans="1:11" ht="39.950000000000003" customHeight="1" x14ac:dyDescent="0.25">
      <c r="A6" s="6"/>
      <c r="B6" s="6" t="s">
        <v>182</v>
      </c>
      <c r="C6" s="6" t="s">
        <v>183</v>
      </c>
      <c r="D6" s="6" t="s">
        <v>184</v>
      </c>
      <c r="E6" s="92" t="s">
        <v>185</v>
      </c>
      <c r="F6" s="6" t="s">
        <v>3</v>
      </c>
      <c r="G6" s="7" t="s">
        <v>242</v>
      </c>
      <c r="H6" s="6" t="s">
        <v>186</v>
      </c>
      <c r="I6" s="6" t="s">
        <v>241</v>
      </c>
      <c r="J6" s="6" t="s">
        <v>217</v>
      </c>
      <c r="K6" s="66" t="s">
        <v>187</v>
      </c>
    </row>
    <row r="7" spans="1:11" ht="12.95" customHeight="1" x14ac:dyDescent="0.25">
      <c r="A7" s="10"/>
      <c r="B7" s="10"/>
      <c r="C7" s="10"/>
      <c r="D7" s="10"/>
      <c r="E7" s="93">
        <v>1</v>
      </c>
      <c r="F7" s="10">
        <v>2</v>
      </c>
      <c r="G7" s="10">
        <v>3</v>
      </c>
      <c r="H7" s="10">
        <v>4</v>
      </c>
      <c r="I7" s="10">
        <v>5</v>
      </c>
      <c r="J7" s="10">
        <v>6</v>
      </c>
      <c r="K7" s="10">
        <v>7</v>
      </c>
    </row>
    <row r="8" spans="1:11" ht="39.950000000000003" customHeight="1" x14ac:dyDescent="0.25">
      <c r="A8" s="6"/>
      <c r="B8" s="6"/>
      <c r="C8" s="6"/>
      <c r="D8" s="6"/>
      <c r="E8" s="92"/>
      <c r="F8" s="6" t="s">
        <v>188</v>
      </c>
      <c r="G8" s="78">
        <f>SUBTOTAL(9,G9:G21)</f>
        <v>1627773.3199999998</v>
      </c>
      <c r="H8" s="78">
        <f t="shared" ref="H8:I8" si="0">SUBTOTAL(9,H9:H21)</f>
        <v>1775222</v>
      </c>
      <c r="I8" s="78">
        <f t="shared" si="0"/>
        <v>1991011.0499999998</v>
      </c>
      <c r="J8" s="78">
        <f t="shared" ref="J8:J64" si="1">IF(H8&lt;&gt;0,I8/H8,"")</f>
        <v>1.1215560927027717</v>
      </c>
      <c r="K8" s="79">
        <f t="shared" ref="K8:K64" si="2">IF(G8&lt;&gt;0,I8/G8,"")</f>
        <v>1.2231500698143891</v>
      </c>
    </row>
    <row r="9" spans="1:11" ht="21.95" customHeight="1" x14ac:dyDescent="0.25">
      <c r="A9" s="24" t="str">
        <f t="shared" ref="A9:A21" si="3">LEFT(E9,1)</f>
        <v>6</v>
      </c>
      <c r="B9" s="24"/>
      <c r="C9" s="24"/>
      <c r="D9" s="24">
        <v>521</v>
      </c>
      <c r="E9" s="38">
        <v>6323</v>
      </c>
      <c r="F9" s="5" t="s">
        <v>33</v>
      </c>
      <c r="G9" s="29">
        <f>SUMIFS('Prihodi i rashodi'!J$6:J$206,'Prihodi i rashodi'!H$6:H$206,'Po kontima'!$E9)</f>
        <v>32191.99</v>
      </c>
      <c r="H9" s="29">
        <f>SUMIFS('Prihodi i rashodi'!K$6:K$206,'Prihodi i rashodi'!H$6:H$206,'Po kontima'!$E9)</f>
        <v>30229</v>
      </c>
      <c r="I9" s="29">
        <f>SUMIFS('Prihodi i rashodi'!L$6:L$206,'Prihodi i rashodi'!H$6:H$206,'Po kontima'!$E9)</f>
        <v>30228.720000000001</v>
      </c>
      <c r="J9" s="29">
        <f t="shared" si="1"/>
        <v>0.99999073737139832</v>
      </c>
      <c r="K9" s="29">
        <f t="shared" si="2"/>
        <v>0.93901371117473631</v>
      </c>
    </row>
    <row r="10" spans="1:11" ht="21.95" customHeight="1" x14ac:dyDescent="0.25">
      <c r="A10" s="24" t="str">
        <f t="shared" si="3"/>
        <v>6</v>
      </c>
      <c r="B10" s="24" t="s">
        <v>190</v>
      </c>
      <c r="C10" s="24"/>
      <c r="D10" s="24">
        <v>521</v>
      </c>
      <c r="E10" s="38">
        <v>6324</v>
      </c>
      <c r="F10" s="5" t="s">
        <v>35</v>
      </c>
      <c r="G10" s="29">
        <f>SUMIFS('Prihodi i rashodi'!J$6:J$206,'Prihodi i rashodi'!H$6:H$206,'Po kontima'!$E10)</f>
        <v>0</v>
      </c>
      <c r="H10" s="29">
        <f>SUMIFS('Prihodi i rashodi'!K$6:K$206,'Prihodi i rashodi'!H$6:H$206,'Po kontima'!$E10)</f>
        <v>0</v>
      </c>
      <c r="I10" s="29">
        <f>SUMIFS('Prihodi i rashodi'!L$6:L$206,'Prihodi i rashodi'!H$6:H$206,'Po kontima'!$E10)</f>
        <v>80000</v>
      </c>
      <c r="J10" s="29" t="str">
        <f t="shared" si="1"/>
        <v/>
      </c>
      <c r="K10" s="29" t="str">
        <f t="shared" si="2"/>
        <v/>
      </c>
    </row>
    <row r="11" spans="1:11" ht="21.95" customHeight="1" x14ac:dyDescent="0.25">
      <c r="A11" s="24" t="str">
        <f t="shared" si="3"/>
        <v>6</v>
      </c>
      <c r="B11" s="24" t="s">
        <v>190</v>
      </c>
      <c r="C11" s="24"/>
      <c r="D11" s="24">
        <v>571</v>
      </c>
      <c r="E11" s="38">
        <v>6361</v>
      </c>
      <c r="F11" s="5" t="s">
        <v>39</v>
      </c>
      <c r="G11" s="29">
        <f>SUMIFS('Prihodi i rashodi'!J$6:J$206,'Prihodi i rashodi'!H$6:H$206,'Po kontima'!$E11)</f>
        <v>16581.37</v>
      </c>
      <c r="H11" s="29">
        <f>SUMIFS('Prihodi i rashodi'!K$6:K$206,'Prihodi i rashodi'!H$6:H$206,'Po kontima'!$E11)</f>
        <v>10318</v>
      </c>
      <c r="I11" s="29">
        <f>SUMIFS('Prihodi i rashodi'!L$6:L$206,'Prihodi i rashodi'!H$6:H$206,'Po kontima'!$E11)</f>
        <v>10318</v>
      </c>
      <c r="J11" s="29">
        <f t="shared" si="1"/>
        <v>1</v>
      </c>
      <c r="K11" s="29">
        <f t="shared" si="2"/>
        <v>0.62226462590244358</v>
      </c>
    </row>
    <row r="12" spans="1:11" ht="21.95" customHeight="1" x14ac:dyDescent="0.25">
      <c r="A12" s="24" t="str">
        <f t="shared" si="3"/>
        <v>6</v>
      </c>
      <c r="B12" s="24" t="s">
        <v>190</v>
      </c>
      <c r="C12" s="24"/>
      <c r="D12" s="24">
        <v>581</v>
      </c>
      <c r="E12" s="38">
        <v>6391</v>
      </c>
      <c r="F12" s="5" t="s">
        <v>41</v>
      </c>
      <c r="G12" s="29">
        <f>SUMIFS('Prihodi i rashodi'!J$6:J$206,'Prihodi i rashodi'!H$6:H$206,'Po kontima'!$E12)</f>
        <v>206861.45</v>
      </c>
      <c r="H12" s="29">
        <f>SUMIFS('Prihodi i rashodi'!K$6:K$206,'Prihodi i rashodi'!H$6:H$206,'Po kontima'!$E12)</f>
        <v>205512</v>
      </c>
      <c r="I12" s="29">
        <f>SUMIFS('Prihodi i rashodi'!L$6:L$206,'Prihodi i rashodi'!H$6:H$206,'Po kontima'!$E12)</f>
        <v>208220</v>
      </c>
      <c r="J12" s="29">
        <f t="shared" si="1"/>
        <v>1.0131768461209079</v>
      </c>
      <c r="K12" s="29">
        <f t="shared" si="2"/>
        <v>1.0065674392207924</v>
      </c>
    </row>
    <row r="13" spans="1:11" ht="21.95" customHeight="1" x14ac:dyDescent="0.25">
      <c r="A13" s="24" t="str">
        <f t="shared" ref="A13" si="4">LEFT(E13,1)</f>
        <v>6</v>
      </c>
      <c r="B13" s="24" t="s">
        <v>190</v>
      </c>
      <c r="C13" s="24"/>
      <c r="D13" s="24">
        <v>581</v>
      </c>
      <c r="E13" s="38" t="s">
        <v>222</v>
      </c>
      <c r="F13" s="5" t="s">
        <v>223</v>
      </c>
      <c r="G13" s="29">
        <f>SUMIFS('Prihodi i rashodi'!J$6:J$206,'Prihodi i rashodi'!H$6:H$206,'Po kontima'!$E13)</f>
        <v>78887.53</v>
      </c>
      <c r="H13" s="29">
        <f>SUMIFS('Prihodi i rashodi'!K$6:K$206,'Prihodi i rashodi'!H$6:H$206,'Po kontima'!$E13)</f>
        <v>69881</v>
      </c>
      <c r="I13" s="29">
        <f>SUMIFS('Prihodi i rashodi'!L$6:L$206,'Prihodi i rashodi'!H$6:H$206,'Po kontima'!$E13)</f>
        <v>69980.92</v>
      </c>
      <c r="J13" s="29">
        <f t="shared" ref="J13" si="5">IF(H13&lt;&gt;0,I13/H13,"")</f>
        <v>1.0014298593322934</v>
      </c>
      <c r="K13" s="29">
        <f t="shared" ref="K13" si="6">IF(G13&lt;&gt;0,I13/G13,"")</f>
        <v>0.88709736507151382</v>
      </c>
    </row>
    <row r="14" spans="1:11" ht="21.95" customHeight="1" x14ac:dyDescent="0.25">
      <c r="A14" s="24" t="str">
        <f t="shared" si="3"/>
        <v>6</v>
      </c>
      <c r="B14" s="24" t="s">
        <v>190</v>
      </c>
      <c r="C14" s="24"/>
      <c r="D14" s="24">
        <v>311</v>
      </c>
      <c r="E14" s="38">
        <v>6393</v>
      </c>
      <c r="F14" s="5" t="s">
        <v>43</v>
      </c>
      <c r="G14" s="29">
        <f>SUMIFS('Prihodi i rashodi'!J$6:J$206,'Prihodi i rashodi'!H$6:H$206,'Po kontima'!$E14)</f>
        <v>14846.12</v>
      </c>
      <c r="H14" s="29">
        <f>SUMIFS('Prihodi i rashodi'!K$6:K$206,'Prihodi i rashodi'!H$6:H$206,'Po kontima'!$E14)</f>
        <v>0</v>
      </c>
      <c r="I14" s="29">
        <f>SUMIFS('Prihodi i rashodi'!L$6:L$206,'Prihodi i rashodi'!H$6:H$206,'Po kontima'!$E14)</f>
        <v>0</v>
      </c>
      <c r="J14" s="29" t="str">
        <f t="shared" si="1"/>
        <v/>
      </c>
      <c r="K14" s="29">
        <f t="shared" si="2"/>
        <v>0</v>
      </c>
    </row>
    <row r="15" spans="1:11" ht="21.95" customHeight="1" x14ac:dyDescent="0.25">
      <c r="A15" s="24" t="str">
        <f t="shared" si="3"/>
        <v>6</v>
      </c>
      <c r="B15" s="24" t="s">
        <v>190</v>
      </c>
      <c r="C15" s="24"/>
      <c r="D15" s="24">
        <v>311</v>
      </c>
      <c r="E15" s="38">
        <v>6413</v>
      </c>
      <c r="F15" s="5" t="s">
        <v>19</v>
      </c>
      <c r="G15" s="29">
        <f>SUMIFS('Prihodi i rashodi'!J$6:J$206,'Prihodi i rashodi'!H$6:H$206,'Po kontima'!$E15)</f>
        <v>10.5</v>
      </c>
      <c r="H15" s="29">
        <f>SUMIFS('Prihodi i rashodi'!K$6:K$206,'Prihodi i rashodi'!H$6:H$206,'Po kontima'!$E15)</f>
        <v>0</v>
      </c>
      <c r="I15" s="29">
        <f>SUMIFS('Prihodi i rashodi'!L$6:L$206,'Prihodi i rashodi'!H$6:H$206,'Po kontima'!$E15)</f>
        <v>5.67</v>
      </c>
      <c r="J15" s="29" t="str">
        <f t="shared" si="1"/>
        <v/>
      </c>
      <c r="K15" s="29">
        <f t="shared" si="2"/>
        <v>0.54</v>
      </c>
    </row>
    <row r="16" spans="1:11" ht="21.95" customHeight="1" x14ac:dyDescent="0.25">
      <c r="A16" s="24" t="str">
        <f t="shared" si="3"/>
        <v>6</v>
      </c>
      <c r="B16" s="24" t="s">
        <v>190</v>
      </c>
      <c r="C16" s="24"/>
      <c r="D16" s="24">
        <v>311</v>
      </c>
      <c r="E16" s="38">
        <v>6415</v>
      </c>
      <c r="F16" s="5" t="s">
        <v>21</v>
      </c>
      <c r="G16" s="29">
        <f>SUMIFS('Prihodi i rashodi'!J$6:J$206,'Prihodi i rashodi'!H$6:H$206,'Po kontima'!$E16)</f>
        <v>279.26</v>
      </c>
      <c r="H16" s="29">
        <f>SUMIFS('Prihodi i rashodi'!K$6:K$206,'Prihodi i rashodi'!H$6:H$206,'Po kontima'!$E16)</f>
        <v>0</v>
      </c>
      <c r="I16" s="29">
        <f>SUMIFS('Prihodi i rashodi'!L$6:L$206,'Prihodi i rashodi'!H$6:H$206,'Po kontima'!$E16)</f>
        <v>0</v>
      </c>
      <c r="J16" s="29" t="str">
        <f t="shared" si="1"/>
        <v/>
      </c>
      <c r="K16" s="29">
        <f t="shared" si="2"/>
        <v>0</v>
      </c>
    </row>
    <row r="17" spans="1:12" ht="21.95" customHeight="1" x14ac:dyDescent="0.25">
      <c r="A17" s="24" t="str">
        <f t="shared" si="3"/>
        <v>6</v>
      </c>
      <c r="B17" s="24" t="s">
        <v>190</v>
      </c>
      <c r="C17" s="24"/>
      <c r="D17" s="24">
        <v>311</v>
      </c>
      <c r="E17" s="38">
        <v>6526</v>
      </c>
      <c r="F17" s="5" t="s">
        <v>23</v>
      </c>
      <c r="G17" s="29">
        <f>SUMIFS('Prihodi i rashodi'!J$6:J$206,'Prihodi i rashodi'!H$6:H$206,'Po kontima'!$E17)</f>
        <v>371.62</v>
      </c>
      <c r="H17" s="29">
        <f>SUMIFS('Prihodi i rashodi'!K$6:K$206,'Prihodi i rashodi'!H$6:H$206,'Po kontima'!$E17)</f>
        <v>0</v>
      </c>
      <c r="I17" s="29">
        <f>SUMIFS('Prihodi i rashodi'!L$6:L$206,'Prihodi i rashodi'!H$6:H$206,'Po kontima'!$E17)</f>
        <v>0</v>
      </c>
      <c r="J17" s="29" t="str">
        <f t="shared" si="1"/>
        <v/>
      </c>
      <c r="K17" s="29">
        <f t="shared" si="2"/>
        <v>0</v>
      </c>
    </row>
    <row r="18" spans="1:12" ht="21.95" customHeight="1" x14ac:dyDescent="0.25">
      <c r="A18" s="24" t="str">
        <f t="shared" si="3"/>
        <v>6</v>
      </c>
      <c r="B18" s="24" t="s">
        <v>190</v>
      </c>
      <c r="C18" s="24"/>
      <c r="D18" s="24">
        <v>611</v>
      </c>
      <c r="E18" s="38">
        <v>6614</v>
      </c>
      <c r="F18" s="5" t="s">
        <v>26</v>
      </c>
      <c r="G18" s="29">
        <f>SUMIFS('Prihodi i rashodi'!J$6:J$206,'Prihodi i rashodi'!H$6:H$206,'Po kontima'!$E18)</f>
        <v>228.28</v>
      </c>
      <c r="H18" s="29">
        <f>SUMIFS('Prihodi i rashodi'!K$6:K$206,'Prihodi i rashodi'!H$6:H$206,'Po kontima'!$E18)</f>
        <v>1348</v>
      </c>
      <c r="I18" s="29">
        <f>SUMIFS('Prihodi i rashodi'!L$6:L$206,'Prihodi i rashodi'!H$6:H$206,'Po kontima'!$E18)</f>
        <v>1365.44</v>
      </c>
      <c r="J18" s="29">
        <f t="shared" si="1"/>
        <v>1.0129376854599408</v>
      </c>
      <c r="K18" s="29">
        <f t="shared" si="2"/>
        <v>5.9814263185561591</v>
      </c>
    </row>
    <row r="19" spans="1:12" ht="21.95" customHeight="1" x14ac:dyDescent="0.25">
      <c r="A19" s="24" t="str">
        <f t="shared" si="3"/>
        <v>6</v>
      </c>
      <c r="B19" s="24" t="s">
        <v>190</v>
      </c>
      <c r="C19" s="24"/>
      <c r="D19" s="24">
        <v>112</v>
      </c>
      <c r="E19" s="38">
        <v>6615</v>
      </c>
      <c r="F19" s="5" t="s">
        <v>28</v>
      </c>
      <c r="G19" s="29">
        <f>SUMIFS('Prihodi i rashodi'!J$6:J$206,'Prihodi i rashodi'!H$6:H$206,'Po kontima'!$E19)</f>
        <v>292326.28999999998</v>
      </c>
      <c r="H19" s="29">
        <f>SUMIFS('Prihodi i rashodi'!K$6:K$206,'Prihodi i rashodi'!H$6:H$206,'Po kontima'!$E19)</f>
        <v>374923</v>
      </c>
      <c r="I19" s="29">
        <f>SUMIFS('Prihodi i rashodi'!L$6:L$206,'Prihodi i rashodi'!H$6:H$206,'Po kontima'!$E19)</f>
        <v>492117.87</v>
      </c>
      <c r="J19" s="29">
        <f t="shared" si="1"/>
        <v>1.3125838372145746</v>
      </c>
      <c r="K19" s="29">
        <f t="shared" si="2"/>
        <v>1.683454026663151</v>
      </c>
    </row>
    <row r="20" spans="1:12" ht="21.95" customHeight="1" x14ac:dyDescent="0.25">
      <c r="A20" s="24" t="str">
        <f t="shared" si="3"/>
        <v>6</v>
      </c>
      <c r="B20" s="24" t="s">
        <v>190</v>
      </c>
      <c r="C20" s="24"/>
      <c r="D20" s="24">
        <v>112</v>
      </c>
      <c r="E20" s="38">
        <v>6711</v>
      </c>
      <c r="F20" s="5" t="s">
        <v>14</v>
      </c>
      <c r="G20" s="29">
        <f>SUMIFS('Prihodi i rashodi'!J$6:J$206,'Prihodi i rashodi'!H$6:H$206,'Po kontima'!$E20)</f>
        <v>985188.91</v>
      </c>
      <c r="H20" s="29">
        <f>SUMIFS('Prihodi i rashodi'!K$6:K$206,'Prihodi i rashodi'!H$6:H$206,'Po kontima'!$E20)</f>
        <v>1083011</v>
      </c>
      <c r="I20" s="29">
        <f>SUMIFS('Prihodi i rashodi'!L$6:L$206,'Prihodi i rashodi'!H$6:H$206,'Po kontima'!$E20)</f>
        <v>1098774.43</v>
      </c>
      <c r="J20" s="29">
        <f t="shared" si="1"/>
        <v>1.0145551891901374</v>
      </c>
      <c r="K20" s="29">
        <f t="shared" si="2"/>
        <v>1.1152931370289176</v>
      </c>
    </row>
    <row r="21" spans="1:12" ht="21.95" customHeight="1" x14ac:dyDescent="0.25">
      <c r="A21" s="24" t="str">
        <f t="shared" si="3"/>
        <v>9</v>
      </c>
      <c r="B21" s="24" t="s">
        <v>190</v>
      </c>
      <c r="C21" s="24"/>
      <c r="D21" s="24">
        <v>311</v>
      </c>
      <c r="E21" s="38">
        <v>922</v>
      </c>
      <c r="F21" s="5" t="s">
        <v>30</v>
      </c>
      <c r="G21" s="29">
        <f>SUMIFS('Prihodi i rashodi'!J$6:J$206,'Prihodi i rashodi'!H$6:H$206,'Po kontima'!$E21)</f>
        <v>0</v>
      </c>
      <c r="H21" s="29">
        <f>SUMIFS('Prihodi i rashodi'!K$6:K$206,'Prihodi i rashodi'!H$6:H$206,'Po kontima'!$E21)</f>
        <v>0</v>
      </c>
      <c r="I21" s="29">
        <f>SUMIFS('Prihodi i rashodi'!L$6:L$206,'Prihodi i rashodi'!H$6:H$206,'Po kontima'!$E21)</f>
        <v>0</v>
      </c>
      <c r="J21" s="29" t="str">
        <f t="shared" si="1"/>
        <v/>
      </c>
      <c r="K21" s="29" t="str">
        <f t="shared" si="2"/>
        <v/>
      </c>
    </row>
    <row r="22" spans="1:12" ht="39.950000000000003" customHeight="1" x14ac:dyDescent="0.25">
      <c r="A22" s="6"/>
      <c r="B22" s="6"/>
      <c r="C22" s="6"/>
      <c r="D22" s="6"/>
      <c r="E22" s="92"/>
      <c r="F22" s="6" t="s">
        <v>192</v>
      </c>
      <c r="G22" s="78">
        <f>SUBTOTAL(9,G23:G65)</f>
        <v>1571328.69</v>
      </c>
      <c r="H22" s="78">
        <f t="shared" ref="H22:I22" si="7">SUBTOTAL(9,H23:H65)</f>
        <v>1685205</v>
      </c>
      <c r="I22" s="78">
        <f t="shared" si="7"/>
        <v>1707799.15</v>
      </c>
      <c r="J22" s="78">
        <f t="shared" si="1"/>
        <v>1.0134073599354381</v>
      </c>
      <c r="K22" s="79">
        <f t="shared" si="2"/>
        <v>1.0868503584695575</v>
      </c>
    </row>
    <row r="23" spans="1:12" ht="18" customHeight="1" x14ac:dyDescent="0.25">
      <c r="A23" s="24" t="str">
        <f t="shared" ref="A23:A64" si="8">LEFT(E23,1)</f>
        <v>3</v>
      </c>
      <c r="B23" s="24" t="s">
        <v>193</v>
      </c>
      <c r="C23" s="24" t="s">
        <v>194</v>
      </c>
      <c r="D23" s="24">
        <v>112</v>
      </c>
      <c r="E23" s="38">
        <v>3111</v>
      </c>
      <c r="F23" s="5" t="s">
        <v>49</v>
      </c>
      <c r="G23" s="29">
        <f>SUMIFS('Prihodi i rashodi'!J$6:J$206,'Prihodi i rashodi'!H$6:H$206,'Po kontima'!$E23)</f>
        <v>794842.49</v>
      </c>
      <c r="H23" s="29">
        <f>SUMIFS('Prihodi i rashodi'!K$6:K$206,'Prihodi i rashodi'!H$6:H$206,'Po kontima'!$E23)</f>
        <v>870753</v>
      </c>
      <c r="I23" s="29">
        <f>SUMIFS('Prihodi i rashodi'!L$6:L$206,'Prihodi i rashodi'!H$6:H$206,'Po kontima'!$E23)</f>
        <v>868882.81</v>
      </c>
      <c r="J23" s="29">
        <f t="shared" si="1"/>
        <v>0.99785221526655676</v>
      </c>
      <c r="K23" s="29">
        <f t="shared" si="2"/>
        <v>1.0931509335893708</v>
      </c>
      <c r="L23" s="37" t="str">
        <f>_xlfn.IFNA(VLOOKUP(E23,'Prihodi i rashodi'!H30:H186,1,FALSE),"xxx")</f>
        <v>xxx</v>
      </c>
    </row>
    <row r="24" spans="1:12" ht="18" customHeight="1" x14ac:dyDescent="0.25">
      <c r="A24" s="24" t="str">
        <f t="shared" si="8"/>
        <v>3</v>
      </c>
      <c r="B24" s="24" t="s">
        <v>193</v>
      </c>
      <c r="C24" s="24" t="s">
        <v>194</v>
      </c>
      <c r="D24" s="24">
        <v>112</v>
      </c>
      <c r="E24" s="38">
        <v>3121</v>
      </c>
      <c r="F24" s="5" t="s">
        <v>51</v>
      </c>
      <c r="G24" s="29">
        <f>SUMIFS('Prihodi i rashodi'!J$6:J$206,'Prihodi i rashodi'!H$6:H$206,'Po kontima'!$E24)</f>
        <v>21526.78</v>
      </c>
      <c r="H24" s="29">
        <f>SUMIFS('Prihodi i rashodi'!K$6:K$206,'Prihodi i rashodi'!H$6:H$206,'Po kontima'!$E24)</f>
        <v>24426</v>
      </c>
      <c r="I24" s="29">
        <f>SUMIFS('Prihodi i rashodi'!L$6:L$206,'Prihodi i rashodi'!H$6:H$206,'Po kontima'!$E24)</f>
        <v>24426.34</v>
      </c>
      <c r="J24" s="29">
        <f t="shared" si="1"/>
        <v>1.0000139195938753</v>
      </c>
      <c r="K24" s="29">
        <f t="shared" si="2"/>
        <v>1.1346954816280002</v>
      </c>
      <c r="L24" s="37"/>
    </row>
    <row r="25" spans="1:12" ht="18" customHeight="1" x14ac:dyDescent="0.25">
      <c r="A25" s="24" t="str">
        <f t="shared" si="8"/>
        <v>3</v>
      </c>
      <c r="B25" s="24" t="s">
        <v>193</v>
      </c>
      <c r="C25" s="24" t="s">
        <v>194</v>
      </c>
      <c r="D25" s="24">
        <v>112</v>
      </c>
      <c r="E25" s="38">
        <v>3132</v>
      </c>
      <c r="F25" s="5" t="s">
        <v>53</v>
      </c>
      <c r="G25" s="29">
        <f>SUMIFS('Prihodi i rashodi'!J$6:J$206,'Prihodi i rashodi'!H$6:H$206,'Po kontima'!$E25)</f>
        <v>126166.75000000001</v>
      </c>
      <c r="H25" s="29">
        <f>SUMIFS('Prihodi i rashodi'!K$6:K$206,'Prihodi i rashodi'!H$6:H$206,'Po kontima'!$E25)</f>
        <v>138289</v>
      </c>
      <c r="I25" s="29">
        <f>SUMIFS('Prihodi i rashodi'!L$6:L$206,'Prihodi i rashodi'!H$6:H$206,'Po kontima'!$E25)</f>
        <v>137463.95000000001</v>
      </c>
      <c r="J25" s="29">
        <f t="shared" si="1"/>
        <v>0.99403387109603814</v>
      </c>
      <c r="K25" s="29">
        <f t="shared" si="2"/>
        <v>1.0895418166830801</v>
      </c>
      <c r="L25" s="25"/>
    </row>
    <row r="26" spans="1:12" ht="18" customHeight="1" x14ac:dyDescent="0.25">
      <c r="A26" s="24" t="str">
        <f t="shared" si="8"/>
        <v>3</v>
      </c>
      <c r="B26" s="24" t="s">
        <v>193</v>
      </c>
      <c r="C26" s="24" t="s">
        <v>194</v>
      </c>
      <c r="D26" s="24">
        <v>112</v>
      </c>
      <c r="E26" s="38">
        <v>3211</v>
      </c>
      <c r="F26" s="5" t="s">
        <v>67</v>
      </c>
      <c r="G26" s="29">
        <f>SUMIFS('Prihodi i rashodi'!J$6:J$206,'Prihodi i rashodi'!H$6:H$206,'Po kontima'!$E26)</f>
        <v>95944.08</v>
      </c>
      <c r="H26" s="29">
        <f>SUMIFS('Prihodi i rashodi'!K$6:K$206,'Prihodi i rashodi'!H$6:H$206,'Po kontima'!$E26)</f>
        <v>107650</v>
      </c>
      <c r="I26" s="29">
        <f>SUMIFS('Prihodi i rashodi'!L$6:L$206,'Prihodi i rashodi'!H$6:H$206,'Po kontima'!$E26)</f>
        <v>110462.94</v>
      </c>
      <c r="J26" s="29">
        <f t="shared" si="1"/>
        <v>1.0261304226660475</v>
      </c>
      <c r="K26" s="29">
        <f t="shared" si="2"/>
        <v>1.1513262725537625</v>
      </c>
      <c r="L26" s="25"/>
    </row>
    <row r="27" spans="1:12" ht="18" customHeight="1" x14ac:dyDescent="0.25">
      <c r="A27" s="24" t="str">
        <f t="shared" si="8"/>
        <v>3</v>
      </c>
      <c r="B27" s="24" t="s">
        <v>193</v>
      </c>
      <c r="C27" s="24" t="s">
        <v>194</v>
      </c>
      <c r="D27" s="24">
        <v>112</v>
      </c>
      <c r="E27" s="38">
        <v>3212</v>
      </c>
      <c r="F27" s="5" t="s">
        <v>55</v>
      </c>
      <c r="G27" s="29">
        <f>SUMIFS('Prihodi i rashodi'!J$6:J$206,'Prihodi i rashodi'!H$6:H$206,'Po kontima'!$E27)</f>
        <v>16842.37</v>
      </c>
      <c r="H27" s="29">
        <f>SUMIFS('Prihodi i rashodi'!K$6:K$206,'Prihodi i rashodi'!H$6:H$206,'Po kontima'!$E27)</f>
        <v>16049</v>
      </c>
      <c r="I27" s="29">
        <f>SUMIFS('Prihodi i rashodi'!L$6:L$206,'Prihodi i rashodi'!H$6:H$206,'Po kontima'!$E27)</f>
        <v>16015.38</v>
      </c>
      <c r="J27" s="29">
        <f t="shared" si="1"/>
        <v>0.99790516543086794</v>
      </c>
      <c r="K27" s="29">
        <f t="shared" si="2"/>
        <v>0.95089824056828109</v>
      </c>
      <c r="L27" s="25"/>
    </row>
    <row r="28" spans="1:12" ht="18" customHeight="1" x14ac:dyDescent="0.25">
      <c r="A28" s="24" t="str">
        <f t="shared" si="8"/>
        <v>3</v>
      </c>
      <c r="B28" s="24" t="s">
        <v>193</v>
      </c>
      <c r="C28" s="24" t="s">
        <v>194</v>
      </c>
      <c r="D28" s="24">
        <v>112</v>
      </c>
      <c r="E28" s="38">
        <v>3213</v>
      </c>
      <c r="F28" s="5" t="s">
        <v>70</v>
      </c>
      <c r="G28" s="29">
        <f>SUMIFS('Prihodi i rashodi'!J$6:J$206,'Prihodi i rashodi'!H$6:H$206,'Po kontima'!$E28)</f>
        <v>5046.54</v>
      </c>
      <c r="H28" s="29">
        <f>SUMIFS('Prihodi i rashodi'!K$6:K$206,'Prihodi i rashodi'!H$6:H$206,'Po kontima'!$E28)</f>
        <v>2596</v>
      </c>
      <c r="I28" s="29">
        <f>SUMIFS('Prihodi i rashodi'!L$6:L$206,'Prihodi i rashodi'!H$6:H$206,'Po kontima'!$E28)</f>
        <v>2745.8599999999997</v>
      </c>
      <c r="J28" s="29">
        <f t="shared" si="1"/>
        <v>1.0577272727272726</v>
      </c>
      <c r="K28" s="29">
        <f t="shared" si="2"/>
        <v>0.54410744787517773</v>
      </c>
      <c r="L28" s="25"/>
    </row>
    <row r="29" spans="1:12" ht="18" customHeight="1" x14ac:dyDescent="0.25">
      <c r="A29" s="24" t="str">
        <f t="shared" si="8"/>
        <v>3</v>
      </c>
      <c r="B29" s="24" t="s">
        <v>193</v>
      </c>
      <c r="C29" s="24" t="s">
        <v>194</v>
      </c>
      <c r="D29" s="24">
        <v>311</v>
      </c>
      <c r="E29" s="38">
        <v>3214</v>
      </c>
      <c r="F29" s="5" t="s">
        <v>118</v>
      </c>
      <c r="G29" s="29">
        <f>SUMIFS('Prihodi i rashodi'!J$6:J$206,'Prihodi i rashodi'!H$6:H$206,'Po kontima'!$E29)</f>
        <v>10.62</v>
      </c>
      <c r="H29" s="29">
        <f>SUMIFS('Prihodi i rashodi'!K$6:K$206,'Prihodi i rashodi'!H$6:H$206,'Po kontima'!$E29)</f>
        <v>0</v>
      </c>
      <c r="I29" s="29">
        <f>SUMIFS('Prihodi i rashodi'!L$6:L$206,'Prihodi i rashodi'!H$6:H$206,'Po kontima'!$E29)</f>
        <v>0</v>
      </c>
      <c r="J29" s="29" t="str">
        <f t="shared" si="1"/>
        <v/>
      </c>
      <c r="K29" s="29">
        <f t="shared" si="2"/>
        <v>0</v>
      </c>
      <c r="L29" s="25"/>
    </row>
    <row r="30" spans="1:12" ht="18" customHeight="1" x14ac:dyDescent="0.25">
      <c r="A30" s="24" t="str">
        <f t="shared" si="8"/>
        <v>3</v>
      </c>
      <c r="B30" s="24" t="s">
        <v>193</v>
      </c>
      <c r="C30" s="24" t="s">
        <v>194</v>
      </c>
      <c r="D30" s="24">
        <v>112</v>
      </c>
      <c r="E30" s="38">
        <v>3221</v>
      </c>
      <c r="F30" s="5" t="s">
        <v>72</v>
      </c>
      <c r="G30" s="29">
        <f>SUMIFS('Prihodi i rashodi'!J$6:J$206,'Prihodi i rashodi'!H$6:H$206,'Po kontima'!$E30)</f>
        <v>10962.6</v>
      </c>
      <c r="H30" s="29">
        <f>SUMIFS('Prihodi i rashodi'!K$6:K$206,'Prihodi i rashodi'!H$6:H$206,'Po kontima'!$E30)</f>
        <v>7124</v>
      </c>
      <c r="I30" s="29">
        <f>SUMIFS('Prihodi i rashodi'!L$6:L$206,'Prihodi i rashodi'!H$6:H$206,'Po kontima'!$E30)</f>
        <v>6786.64</v>
      </c>
      <c r="J30" s="29">
        <f t="shared" si="1"/>
        <v>0.95264458169567667</v>
      </c>
      <c r="K30" s="29">
        <f t="shared" si="2"/>
        <v>0.61907211792822869</v>
      </c>
      <c r="L30" s="25"/>
    </row>
    <row r="31" spans="1:12" ht="18" customHeight="1" x14ac:dyDescent="0.25">
      <c r="A31" s="24" t="str">
        <f t="shared" ref="A31" si="9">LEFT(E31,1)</f>
        <v>3</v>
      </c>
      <c r="B31" s="24" t="s">
        <v>193</v>
      </c>
      <c r="C31" s="24" t="s">
        <v>194</v>
      </c>
      <c r="D31" s="24">
        <v>112</v>
      </c>
      <c r="E31" s="38">
        <v>3222</v>
      </c>
      <c r="F31" s="5" t="s">
        <v>228</v>
      </c>
      <c r="G31" s="29">
        <f>SUMIFS('Prihodi i rashodi'!J$6:J$206,'Prihodi i rashodi'!H$6:H$206,'Po kontima'!$E31)</f>
        <v>0</v>
      </c>
      <c r="H31" s="29">
        <f>SUMIFS('Prihodi i rashodi'!K$6:K$206,'Prihodi i rashodi'!H$6:H$206,'Po kontima'!$E31)</f>
        <v>636</v>
      </c>
      <c r="I31" s="29">
        <f>SUMIFS('Prihodi i rashodi'!L$6:L$206,'Prihodi i rashodi'!H$6:H$206,'Po kontima'!$E31)</f>
        <v>635.59</v>
      </c>
      <c r="J31" s="29">
        <f t="shared" ref="J31" si="10">IF(H31&lt;&gt;0,I31/H31,"")</f>
        <v>0.99935534591194974</v>
      </c>
      <c r="K31" s="29" t="str">
        <f t="shared" ref="K31" si="11">IF(G31&lt;&gt;0,I31/G31,"")</f>
        <v/>
      </c>
      <c r="L31" s="25"/>
    </row>
    <row r="32" spans="1:12" ht="18" customHeight="1" x14ac:dyDescent="0.25">
      <c r="A32" s="24" t="str">
        <f t="shared" si="8"/>
        <v>3</v>
      </c>
      <c r="B32" s="24" t="s">
        <v>193</v>
      </c>
      <c r="C32" s="24" t="s">
        <v>194</v>
      </c>
      <c r="D32" s="24">
        <v>112</v>
      </c>
      <c r="E32" s="38">
        <v>3223</v>
      </c>
      <c r="F32" s="5" t="s">
        <v>94</v>
      </c>
      <c r="G32" s="29">
        <f>SUMIFS('Prihodi i rashodi'!J$6:J$206,'Prihodi i rashodi'!H$6:H$206,'Po kontima'!$E32)</f>
        <v>12209.28</v>
      </c>
      <c r="H32" s="29">
        <f>SUMIFS('Prihodi i rashodi'!K$6:K$206,'Prihodi i rashodi'!H$6:H$206,'Po kontima'!$E32)</f>
        <v>7639</v>
      </c>
      <c r="I32" s="29">
        <f>SUMIFS('Prihodi i rashodi'!L$6:L$206,'Prihodi i rashodi'!H$6:H$206,'Po kontima'!$E32)</f>
        <v>7660.93</v>
      </c>
      <c r="J32" s="29">
        <f t="shared" si="1"/>
        <v>1.002870794606624</v>
      </c>
      <c r="K32" s="29">
        <f t="shared" si="2"/>
        <v>0.62746779498872984</v>
      </c>
      <c r="L32" s="25"/>
    </row>
    <row r="33" spans="1:12" ht="18" customHeight="1" x14ac:dyDescent="0.25">
      <c r="A33" s="24" t="str">
        <f t="shared" si="8"/>
        <v>3</v>
      </c>
      <c r="B33" s="24" t="s">
        <v>193</v>
      </c>
      <c r="C33" s="24" t="s">
        <v>194</v>
      </c>
      <c r="D33" s="24">
        <v>112</v>
      </c>
      <c r="E33" s="38">
        <v>3224</v>
      </c>
      <c r="F33" s="5" t="s">
        <v>96</v>
      </c>
      <c r="G33" s="29">
        <f>SUMIFS('Prihodi i rashodi'!J$6:J$206,'Prihodi i rashodi'!H$6:H$206,'Po kontima'!$E33)</f>
        <v>1997.76</v>
      </c>
      <c r="H33" s="29">
        <f>SUMIFS('Prihodi i rashodi'!K$6:K$206,'Prihodi i rashodi'!H$6:H$206,'Po kontima'!$E33)</f>
        <v>1496</v>
      </c>
      <c r="I33" s="29">
        <f>SUMIFS('Prihodi i rashodi'!L$6:L$206,'Prihodi i rashodi'!H$6:H$206,'Po kontima'!$E33)</f>
        <v>995.23</v>
      </c>
      <c r="J33" s="29">
        <f t="shared" si="1"/>
        <v>0.6652606951871658</v>
      </c>
      <c r="K33" s="29">
        <f t="shared" si="2"/>
        <v>0.49817295370815312</v>
      </c>
      <c r="L33" s="25"/>
    </row>
    <row r="34" spans="1:12" ht="18" customHeight="1" x14ac:dyDescent="0.25">
      <c r="A34" s="24" t="str">
        <f t="shared" si="8"/>
        <v>3</v>
      </c>
      <c r="B34" s="24" t="s">
        <v>193</v>
      </c>
      <c r="C34" s="24" t="s">
        <v>194</v>
      </c>
      <c r="D34" s="24">
        <v>112</v>
      </c>
      <c r="E34" s="38">
        <v>3225</v>
      </c>
      <c r="F34" s="5" t="s">
        <v>74</v>
      </c>
      <c r="G34" s="29">
        <f>SUMIFS('Prihodi i rashodi'!J$6:J$206,'Prihodi i rashodi'!H$6:H$206,'Po kontima'!$E34)</f>
        <v>1665.3700000000001</v>
      </c>
      <c r="H34" s="29">
        <f>SUMIFS('Prihodi i rashodi'!K$6:K$206,'Prihodi i rashodi'!H$6:H$206,'Po kontima'!$E34)</f>
        <v>1776</v>
      </c>
      <c r="I34" s="29">
        <f>SUMIFS('Prihodi i rashodi'!L$6:L$206,'Prihodi i rashodi'!H$6:H$206,'Po kontima'!$E34)</f>
        <v>1808.1100000000001</v>
      </c>
      <c r="J34" s="29">
        <f t="shared" si="1"/>
        <v>1.0180799549549551</v>
      </c>
      <c r="K34" s="29">
        <f t="shared" si="2"/>
        <v>1.085710682911305</v>
      </c>
      <c r="L34" s="37"/>
    </row>
    <row r="35" spans="1:12" ht="18" customHeight="1" x14ac:dyDescent="0.25">
      <c r="A35" s="24" t="str">
        <f t="shared" si="8"/>
        <v>3</v>
      </c>
      <c r="B35" s="24" t="s">
        <v>193</v>
      </c>
      <c r="C35" s="24" t="s">
        <v>194</v>
      </c>
      <c r="D35" s="24">
        <v>112</v>
      </c>
      <c r="E35" s="38">
        <v>3227</v>
      </c>
      <c r="F35" s="5" t="s">
        <v>98</v>
      </c>
      <c r="G35" s="29">
        <f>SUMIFS('Prihodi i rashodi'!J$6:J$206,'Prihodi i rashodi'!H$6:H$206,'Po kontima'!$E35)</f>
        <v>46.45</v>
      </c>
      <c r="H35" s="29">
        <f>SUMIFS('Prihodi i rashodi'!K$6:K$206,'Prihodi i rashodi'!H$6:H$206,'Po kontima'!$E35)</f>
        <v>265</v>
      </c>
      <c r="I35" s="29">
        <f>SUMIFS('Prihodi i rashodi'!L$6:L$206,'Prihodi i rashodi'!H$6:H$206,'Po kontima'!$E35)</f>
        <v>0</v>
      </c>
      <c r="J35" s="29">
        <f t="shared" si="1"/>
        <v>0</v>
      </c>
      <c r="K35" s="29">
        <f t="shared" si="2"/>
        <v>0</v>
      </c>
      <c r="L35" s="37"/>
    </row>
    <row r="36" spans="1:12" ht="18" customHeight="1" x14ac:dyDescent="0.25">
      <c r="A36" s="24" t="str">
        <f t="shared" si="8"/>
        <v>3</v>
      </c>
      <c r="B36" s="24" t="s">
        <v>193</v>
      </c>
      <c r="C36" s="24" t="s">
        <v>194</v>
      </c>
      <c r="D36" s="24">
        <v>311</v>
      </c>
      <c r="E36" s="38">
        <v>3231</v>
      </c>
      <c r="F36" s="5" t="s">
        <v>100</v>
      </c>
      <c r="G36" s="29">
        <f>SUMIFS('Prihodi i rashodi'!J$6:J$206,'Prihodi i rashodi'!H$6:H$206,'Po kontima'!$E36)</f>
        <v>14273.71</v>
      </c>
      <c r="H36" s="29">
        <f>SUMIFS('Prihodi i rashodi'!K$6:K$206,'Prihodi i rashodi'!H$6:H$206,'Po kontima'!$E36)</f>
        <v>19817</v>
      </c>
      <c r="I36" s="29">
        <f>SUMIFS('Prihodi i rashodi'!L$6:L$206,'Prihodi i rashodi'!H$6:H$206,'Po kontima'!$E36)</f>
        <v>19000.07</v>
      </c>
      <c r="J36" s="29">
        <f t="shared" si="1"/>
        <v>0.9587763031740425</v>
      </c>
      <c r="K36" s="29">
        <f t="shared" si="2"/>
        <v>1.3311234430291774</v>
      </c>
      <c r="L36" s="25"/>
    </row>
    <row r="37" spans="1:12" ht="18" customHeight="1" x14ac:dyDescent="0.25">
      <c r="A37" s="24" t="str">
        <f t="shared" si="8"/>
        <v>3</v>
      </c>
      <c r="B37" s="24" t="s">
        <v>193</v>
      </c>
      <c r="C37" s="24" t="s">
        <v>194</v>
      </c>
      <c r="D37" s="24">
        <v>112</v>
      </c>
      <c r="E37" s="38">
        <v>3232</v>
      </c>
      <c r="F37" s="5" t="s">
        <v>76</v>
      </c>
      <c r="G37" s="29">
        <f>SUMIFS('Prihodi i rashodi'!J$6:J$206,'Prihodi i rashodi'!H$6:H$206,'Po kontima'!$E37)</f>
        <v>4899.4399999999996</v>
      </c>
      <c r="H37" s="29">
        <f>SUMIFS('Prihodi i rashodi'!K$6:K$206,'Prihodi i rashodi'!H$6:H$206,'Po kontima'!$E37)</f>
        <v>2752</v>
      </c>
      <c r="I37" s="29">
        <f>SUMIFS('Prihodi i rashodi'!L$6:L$206,'Prihodi i rashodi'!H$6:H$206,'Po kontima'!$E37)</f>
        <v>3021.01</v>
      </c>
      <c r="J37" s="29">
        <f t="shared" si="1"/>
        <v>1.0977507267441862</v>
      </c>
      <c r="K37" s="29">
        <f t="shared" si="2"/>
        <v>0.616603121989452</v>
      </c>
      <c r="L37" s="37"/>
    </row>
    <row r="38" spans="1:12" ht="18" customHeight="1" x14ac:dyDescent="0.25">
      <c r="A38" s="24" t="str">
        <f t="shared" si="8"/>
        <v>3</v>
      </c>
      <c r="B38" s="24" t="s">
        <v>193</v>
      </c>
      <c r="C38" s="24" t="s">
        <v>194</v>
      </c>
      <c r="D38" s="24">
        <v>112</v>
      </c>
      <c r="E38" s="38">
        <v>3233</v>
      </c>
      <c r="F38" s="5" t="s">
        <v>78</v>
      </c>
      <c r="G38" s="29">
        <f>SUMIFS('Prihodi i rashodi'!J$6:J$206,'Prihodi i rashodi'!H$6:H$206,'Po kontima'!$E38)</f>
        <v>5180.7400000000007</v>
      </c>
      <c r="H38" s="29">
        <f>SUMIFS('Prihodi i rashodi'!K$6:K$206,'Prihodi i rashodi'!H$6:H$206,'Po kontima'!$E38)</f>
        <v>0</v>
      </c>
      <c r="I38" s="29">
        <f>SUMIFS('Prihodi i rashodi'!L$6:L$206,'Prihodi i rashodi'!H$6:H$206,'Po kontima'!$E38)</f>
        <v>0</v>
      </c>
      <c r="J38" s="29" t="str">
        <f t="shared" si="1"/>
        <v/>
      </c>
      <c r="K38" s="29">
        <f t="shared" si="2"/>
        <v>0</v>
      </c>
      <c r="L38" s="37"/>
    </row>
    <row r="39" spans="1:12" ht="18" customHeight="1" x14ac:dyDescent="0.25">
      <c r="A39" s="24" t="str">
        <f t="shared" si="8"/>
        <v>3</v>
      </c>
      <c r="B39" s="24" t="s">
        <v>193</v>
      </c>
      <c r="C39" s="24" t="s">
        <v>194</v>
      </c>
      <c r="D39" s="24">
        <v>112</v>
      </c>
      <c r="E39" s="38">
        <v>3234</v>
      </c>
      <c r="F39" s="5" t="s">
        <v>129</v>
      </c>
      <c r="G39" s="29">
        <f>SUMIFS('Prihodi i rashodi'!J$6:J$206,'Prihodi i rashodi'!H$6:H$206,'Po kontima'!$E39)</f>
        <v>2956.38</v>
      </c>
      <c r="H39" s="29">
        <f>SUMIFS('Prihodi i rashodi'!K$6:K$206,'Prihodi i rashodi'!H$6:H$206,'Po kontima'!$E39)</f>
        <v>4145</v>
      </c>
      <c r="I39" s="29">
        <f>SUMIFS('Prihodi i rashodi'!L$6:L$206,'Prihodi i rashodi'!H$6:H$206,'Po kontima'!$E39)</f>
        <v>3859.41</v>
      </c>
      <c r="J39" s="29">
        <f t="shared" si="1"/>
        <v>0.93110012062726177</v>
      </c>
      <c r="K39" s="29">
        <f t="shared" si="2"/>
        <v>1.3054512613398819</v>
      </c>
      <c r="L39" s="25"/>
    </row>
    <row r="40" spans="1:12" ht="18" customHeight="1" x14ac:dyDescent="0.25">
      <c r="A40" s="24" t="str">
        <f t="shared" si="8"/>
        <v>3</v>
      </c>
      <c r="B40" s="24" t="s">
        <v>193</v>
      </c>
      <c r="C40" s="24" t="s">
        <v>194</v>
      </c>
      <c r="D40" s="24">
        <v>112</v>
      </c>
      <c r="E40" s="38">
        <v>3235</v>
      </c>
      <c r="F40" s="5" t="s">
        <v>102</v>
      </c>
      <c r="G40" s="29">
        <f>SUMIFS('Prihodi i rashodi'!J$6:J$206,'Prihodi i rashodi'!H$6:H$206,'Po kontima'!$E40)</f>
        <v>80003.900000000009</v>
      </c>
      <c r="H40" s="29">
        <f>SUMIFS('Prihodi i rashodi'!K$6:K$206,'Prihodi i rashodi'!H$6:H$206,'Po kontima'!$E40)</f>
        <v>72216</v>
      </c>
      <c r="I40" s="29">
        <f>SUMIFS('Prihodi i rashodi'!L$6:L$206,'Prihodi i rashodi'!H$6:H$206,'Po kontima'!$E40)</f>
        <v>74394.45</v>
      </c>
      <c r="J40" s="29">
        <f t="shared" si="1"/>
        <v>1.0301657527417747</v>
      </c>
      <c r="K40" s="29">
        <f t="shared" si="2"/>
        <v>0.92988529309196166</v>
      </c>
      <c r="L40" s="25"/>
    </row>
    <row r="41" spans="1:12" ht="18" customHeight="1" x14ac:dyDescent="0.25">
      <c r="A41" s="24" t="str">
        <f t="shared" si="8"/>
        <v>3</v>
      </c>
      <c r="B41" s="24" t="s">
        <v>193</v>
      </c>
      <c r="C41" s="24" t="s">
        <v>194</v>
      </c>
      <c r="D41" s="24">
        <v>311</v>
      </c>
      <c r="E41" s="38">
        <v>3236</v>
      </c>
      <c r="F41" s="5" t="s">
        <v>131</v>
      </c>
      <c r="G41" s="29">
        <f>SUMIFS('Prihodi i rashodi'!J$6:J$206,'Prihodi i rashodi'!H$6:H$206,'Po kontima'!$E41)</f>
        <v>1147.8800000000001</v>
      </c>
      <c r="H41" s="29">
        <f>SUMIFS('Prihodi i rashodi'!K$6:K$206,'Prihodi i rashodi'!H$6:H$206,'Po kontima'!$E41)</f>
        <v>1433</v>
      </c>
      <c r="I41" s="29">
        <f>SUMIFS('Prihodi i rashodi'!L$6:L$206,'Prihodi i rashodi'!H$6:H$206,'Po kontima'!$E41)</f>
        <v>1433.43</v>
      </c>
      <c r="J41" s="29">
        <f t="shared" si="1"/>
        <v>1.0003000697836706</v>
      </c>
      <c r="K41" s="29">
        <f t="shared" si="2"/>
        <v>1.2487629368923581</v>
      </c>
      <c r="L41" s="25"/>
    </row>
    <row r="42" spans="1:12" ht="18" customHeight="1" x14ac:dyDescent="0.25">
      <c r="A42" s="24" t="str">
        <f t="shared" si="8"/>
        <v>3</v>
      </c>
      <c r="B42" s="24" t="s">
        <v>193</v>
      </c>
      <c r="C42" s="24" t="s">
        <v>194</v>
      </c>
      <c r="D42" s="24">
        <v>311</v>
      </c>
      <c r="E42" s="38">
        <v>3237</v>
      </c>
      <c r="F42" s="5" t="s">
        <v>61</v>
      </c>
      <c r="G42" s="29">
        <f>SUMIFS('Prihodi i rashodi'!J$6:J$206,'Prihodi i rashodi'!H$6:H$206,'Po kontima'!$E42)</f>
        <v>241376.38</v>
      </c>
      <c r="H42" s="29">
        <f>SUMIFS('Prihodi i rashodi'!K$6:K$206,'Prihodi i rashodi'!H$6:H$206,'Po kontima'!$E42)</f>
        <v>248659</v>
      </c>
      <c r="I42" s="29">
        <f>SUMIFS('Prihodi i rashodi'!L$6:L$206,'Prihodi i rashodi'!H$6:H$206,'Po kontima'!$E42)</f>
        <v>269813.61</v>
      </c>
      <c r="J42" s="29">
        <f t="shared" si="1"/>
        <v>1.0850747811259596</v>
      </c>
      <c r="K42" s="29">
        <f t="shared" si="2"/>
        <v>1.117812811676105</v>
      </c>
      <c r="L42" s="37"/>
    </row>
    <row r="43" spans="1:12" ht="18" customHeight="1" x14ac:dyDescent="0.25">
      <c r="A43" s="24" t="str">
        <f t="shared" si="8"/>
        <v>3</v>
      </c>
      <c r="B43" s="24" t="s">
        <v>193</v>
      </c>
      <c r="C43" s="24" t="s">
        <v>194</v>
      </c>
      <c r="D43" s="24">
        <v>112</v>
      </c>
      <c r="E43" s="38">
        <v>3238</v>
      </c>
      <c r="F43" s="5" t="s">
        <v>104</v>
      </c>
      <c r="G43" s="29">
        <f>SUMIFS('Prihodi i rashodi'!J$6:J$206,'Prihodi i rashodi'!H$6:H$206,'Po kontima'!$E43)</f>
        <v>3533.7</v>
      </c>
      <c r="H43" s="29">
        <f>SUMIFS('Prihodi i rashodi'!K$6:K$206,'Prihodi i rashodi'!H$6:H$206,'Po kontima'!$E43)</f>
        <v>5725</v>
      </c>
      <c r="I43" s="29">
        <f>SUMIFS('Prihodi i rashodi'!L$6:L$206,'Prihodi i rashodi'!H$6:H$206,'Po kontima'!$E43)</f>
        <v>8332.34</v>
      </c>
      <c r="J43" s="29">
        <f t="shared" si="1"/>
        <v>1.4554305676855896</v>
      </c>
      <c r="K43" s="29">
        <f t="shared" si="2"/>
        <v>2.3579647395081644</v>
      </c>
      <c r="L43" s="25"/>
    </row>
    <row r="44" spans="1:12" ht="18" customHeight="1" x14ac:dyDescent="0.25">
      <c r="A44" s="24" t="str">
        <f t="shared" si="8"/>
        <v>3</v>
      </c>
      <c r="B44" s="24" t="s">
        <v>193</v>
      </c>
      <c r="C44" s="24" t="s">
        <v>194</v>
      </c>
      <c r="D44" s="24">
        <v>112</v>
      </c>
      <c r="E44" s="38">
        <v>3239</v>
      </c>
      <c r="F44" s="5" t="s">
        <v>80</v>
      </c>
      <c r="G44" s="29">
        <f>SUMIFS('Prihodi i rashodi'!J$6:J$206,'Prihodi i rashodi'!H$6:H$206,'Po kontima'!$E44)</f>
        <v>52141.369999999995</v>
      </c>
      <c r="H44" s="29">
        <f>SUMIFS('Prihodi i rashodi'!K$6:K$206,'Prihodi i rashodi'!H$6:H$206,'Po kontima'!$E44)</f>
        <v>105843</v>
      </c>
      <c r="I44" s="29">
        <f>SUMIFS('Prihodi i rashodi'!L$6:L$206,'Prihodi i rashodi'!H$6:H$206,'Po kontima'!$E44)</f>
        <v>105499.45999999999</v>
      </c>
      <c r="J44" s="29">
        <f t="shared" si="1"/>
        <v>0.99675424921818156</v>
      </c>
      <c r="K44" s="29">
        <f t="shared" si="2"/>
        <v>2.0233350216919885</v>
      </c>
      <c r="L44" s="25"/>
    </row>
    <row r="45" spans="1:12" ht="18" customHeight="1" x14ac:dyDescent="0.25">
      <c r="A45" s="24" t="str">
        <f t="shared" si="8"/>
        <v>3</v>
      </c>
      <c r="B45" s="24" t="s">
        <v>193</v>
      </c>
      <c r="C45" s="24" t="s">
        <v>194</v>
      </c>
      <c r="D45" s="24">
        <v>112</v>
      </c>
      <c r="E45" s="38">
        <v>3241</v>
      </c>
      <c r="F45" s="5" t="s">
        <v>82</v>
      </c>
      <c r="G45" s="29">
        <f>SUMIFS('Prihodi i rashodi'!J$6:J$206,'Prihodi i rashodi'!H$6:H$206,'Po kontima'!$E45)</f>
        <v>16213.92</v>
      </c>
      <c r="H45" s="29">
        <f>SUMIFS('Prihodi i rashodi'!K$6:K$206,'Prihodi i rashodi'!H$6:H$206,'Po kontima'!$E45)</f>
        <v>15279</v>
      </c>
      <c r="I45" s="29">
        <f>SUMIFS('Prihodi i rashodi'!L$6:L$206,'Prihodi i rashodi'!H$6:H$206,'Po kontima'!$E45)</f>
        <v>16022.939999999999</v>
      </c>
      <c r="J45" s="29">
        <f t="shared" si="1"/>
        <v>1.0486903593167092</v>
      </c>
      <c r="K45" s="29">
        <f t="shared" si="2"/>
        <v>0.98822123212646906</v>
      </c>
      <c r="L45" s="37"/>
    </row>
    <row r="46" spans="1:12" ht="18" customHeight="1" x14ac:dyDescent="0.25">
      <c r="A46" s="24" t="str">
        <f t="shared" si="8"/>
        <v>3</v>
      </c>
      <c r="B46" s="24" t="s">
        <v>193</v>
      </c>
      <c r="C46" s="24" t="s">
        <v>195</v>
      </c>
      <c r="D46" s="24">
        <v>311</v>
      </c>
      <c r="E46" s="38">
        <v>3291</v>
      </c>
      <c r="F46" s="5" t="s">
        <v>133</v>
      </c>
      <c r="G46" s="29">
        <f>SUMIFS('Prihodi i rashodi'!J$6:J$206,'Prihodi i rashodi'!H$6:H$206,'Po kontima'!$E46)</f>
        <v>4471.74</v>
      </c>
      <c r="H46" s="29">
        <f>SUMIFS('Prihodi i rashodi'!K$6:K$206,'Prihodi i rashodi'!H$6:H$206,'Po kontima'!$E46)</f>
        <v>5229</v>
      </c>
      <c r="I46" s="29">
        <f>SUMIFS('Prihodi i rashodi'!L$6:L$206,'Prihodi i rashodi'!H$6:H$206,'Po kontima'!$E46)</f>
        <v>3610.54</v>
      </c>
      <c r="J46" s="29">
        <f t="shared" si="1"/>
        <v>0.69048384012239439</v>
      </c>
      <c r="K46" s="29">
        <f t="shared" si="2"/>
        <v>0.80741277444574155</v>
      </c>
      <c r="L46" s="25"/>
    </row>
    <row r="47" spans="1:12" ht="18" customHeight="1" x14ac:dyDescent="0.25">
      <c r="A47" s="24" t="str">
        <f t="shared" si="8"/>
        <v>3</v>
      </c>
      <c r="B47" s="24" t="s">
        <v>193</v>
      </c>
      <c r="C47" s="24" t="s">
        <v>194</v>
      </c>
      <c r="D47" s="24">
        <v>112</v>
      </c>
      <c r="E47" s="38">
        <v>3292</v>
      </c>
      <c r="F47" s="5" t="s">
        <v>106</v>
      </c>
      <c r="G47" s="29">
        <f>SUMIFS('Prihodi i rashodi'!J$6:J$206,'Prihodi i rashodi'!H$6:H$206,'Po kontima'!$E47)</f>
        <v>1044.31</v>
      </c>
      <c r="H47" s="29">
        <f>SUMIFS('Prihodi i rashodi'!K$6:K$206,'Prihodi i rashodi'!H$6:H$206,'Po kontima'!$E47)</f>
        <v>1906</v>
      </c>
      <c r="I47" s="29">
        <f>SUMIFS('Prihodi i rashodi'!L$6:L$206,'Prihodi i rashodi'!H$6:H$206,'Po kontima'!$E47)</f>
        <v>1905.57</v>
      </c>
      <c r="J47" s="29">
        <f t="shared" si="1"/>
        <v>0.99977439664218259</v>
      </c>
      <c r="K47" s="29">
        <f t="shared" si="2"/>
        <v>1.8247167986517414</v>
      </c>
      <c r="L47" s="25"/>
    </row>
    <row r="48" spans="1:12" ht="18" customHeight="1" x14ac:dyDescent="0.25">
      <c r="A48" s="24" t="str">
        <f t="shared" si="8"/>
        <v>3</v>
      </c>
      <c r="B48" s="24" t="s">
        <v>193</v>
      </c>
      <c r="C48" s="24" t="s">
        <v>194</v>
      </c>
      <c r="D48" s="24">
        <v>112</v>
      </c>
      <c r="E48" s="38">
        <v>3293</v>
      </c>
      <c r="F48" s="5" t="s">
        <v>84</v>
      </c>
      <c r="G48" s="29">
        <f>SUMIFS('Prihodi i rashodi'!J$6:J$206,'Prihodi i rashodi'!H$6:H$206,'Po kontima'!$E48)</f>
        <v>10928.56</v>
      </c>
      <c r="H48" s="29">
        <f>SUMIFS('Prihodi i rashodi'!K$6:K$206,'Prihodi i rashodi'!H$6:H$206,'Po kontima'!$E48)</f>
        <v>3423</v>
      </c>
      <c r="I48" s="29">
        <f>SUMIFS('Prihodi i rashodi'!L$6:L$206,'Prihodi i rashodi'!H$6:H$206,'Po kontima'!$E48)</f>
        <v>3440.88</v>
      </c>
      <c r="J48" s="29">
        <f t="shared" si="1"/>
        <v>1.0052234881682736</v>
      </c>
      <c r="K48" s="29">
        <f t="shared" si="2"/>
        <v>0.31485209396297409</v>
      </c>
      <c r="L48" s="25"/>
    </row>
    <row r="49" spans="1:12" ht="18" customHeight="1" x14ac:dyDescent="0.25">
      <c r="A49" s="24" t="str">
        <f t="shared" si="8"/>
        <v>3</v>
      </c>
      <c r="B49" s="24" t="s">
        <v>193</v>
      </c>
      <c r="C49" s="24" t="s">
        <v>194</v>
      </c>
      <c r="D49" s="24">
        <v>112</v>
      </c>
      <c r="E49" s="38">
        <v>3294</v>
      </c>
      <c r="F49" s="5" t="s">
        <v>135</v>
      </c>
      <c r="G49" s="29">
        <f>SUMIFS('Prihodi i rashodi'!J$6:J$206,'Prihodi i rashodi'!H$6:H$206,'Po kontima'!$E49)</f>
        <v>223.55</v>
      </c>
      <c r="H49" s="29">
        <f>SUMIFS('Prihodi i rashodi'!K$6:K$206,'Prihodi i rashodi'!H$6:H$206,'Po kontima'!$E49)</f>
        <v>87</v>
      </c>
      <c r="I49" s="29">
        <f>SUMIFS('Prihodi i rashodi'!L$6:L$206,'Prihodi i rashodi'!H$6:H$206,'Po kontima'!$E49)</f>
        <v>86.85</v>
      </c>
      <c r="J49" s="29">
        <f t="shared" si="1"/>
        <v>0.99827586206896546</v>
      </c>
      <c r="K49" s="29">
        <f t="shared" si="2"/>
        <v>0.38850369044956379</v>
      </c>
      <c r="L49" s="37"/>
    </row>
    <row r="50" spans="1:12" ht="18" customHeight="1" x14ac:dyDescent="0.25">
      <c r="A50" s="24" t="str">
        <f t="shared" si="8"/>
        <v>3</v>
      </c>
      <c r="B50" s="24" t="s">
        <v>193</v>
      </c>
      <c r="C50" s="24" t="s">
        <v>194</v>
      </c>
      <c r="D50" s="24">
        <v>311</v>
      </c>
      <c r="E50" s="38">
        <v>3295</v>
      </c>
      <c r="F50" s="5" t="s">
        <v>57</v>
      </c>
      <c r="G50" s="29">
        <f>SUMIFS('Prihodi i rashodi'!J$6:J$206,'Prihodi i rashodi'!H$6:H$206,'Po kontima'!$E50)</f>
        <v>2800.79</v>
      </c>
      <c r="H50" s="29">
        <f>SUMIFS('Prihodi i rashodi'!K$6:K$206,'Prihodi i rashodi'!H$6:H$206,'Po kontima'!$E50)</f>
        <v>2766</v>
      </c>
      <c r="I50" s="29">
        <f>SUMIFS('Prihodi i rashodi'!L$6:L$206,'Prihodi i rashodi'!H$6:H$206,'Po kontima'!$E50)</f>
        <v>2540.2599999999998</v>
      </c>
      <c r="J50" s="29">
        <f t="shared" si="1"/>
        <v>0.91838756326825732</v>
      </c>
      <c r="K50" s="29">
        <f t="shared" si="2"/>
        <v>0.90697981640894165</v>
      </c>
      <c r="L50" s="25"/>
    </row>
    <row r="51" spans="1:12" ht="18" customHeight="1" x14ac:dyDescent="0.25">
      <c r="A51" s="24" t="str">
        <f t="shared" si="8"/>
        <v>3</v>
      </c>
      <c r="B51" s="24" t="s">
        <v>193</v>
      </c>
      <c r="C51" s="24" t="s">
        <v>194</v>
      </c>
      <c r="D51" s="24">
        <v>112</v>
      </c>
      <c r="E51" s="38">
        <v>3299</v>
      </c>
      <c r="F51" s="5" t="s">
        <v>107</v>
      </c>
      <c r="G51" s="29">
        <f>SUMIFS('Prihodi i rashodi'!J$6:J$206,'Prihodi i rashodi'!H$6:H$206,'Po kontima'!$E51)</f>
        <v>196.93</v>
      </c>
      <c r="H51" s="29">
        <f>SUMIFS('Prihodi i rashodi'!K$6:K$206,'Prihodi i rashodi'!H$6:H$206,'Po kontima'!$E51)</f>
        <v>271</v>
      </c>
      <c r="I51" s="29">
        <f>SUMIFS('Prihodi i rashodi'!L$6:L$206,'Prihodi i rashodi'!H$6:H$206,'Po kontima'!$E51)</f>
        <v>321</v>
      </c>
      <c r="J51" s="29">
        <f t="shared" si="1"/>
        <v>1.1845018450184501</v>
      </c>
      <c r="K51" s="29">
        <f t="shared" si="2"/>
        <v>1.6300208195805617</v>
      </c>
      <c r="L51" s="25"/>
    </row>
    <row r="52" spans="1:12" ht="18" customHeight="1" x14ac:dyDescent="0.25">
      <c r="A52" s="24" t="str">
        <f t="shared" si="8"/>
        <v>3</v>
      </c>
      <c r="B52" s="24" t="s">
        <v>193</v>
      </c>
      <c r="C52" s="24" t="s">
        <v>194</v>
      </c>
      <c r="D52" s="24">
        <v>112</v>
      </c>
      <c r="E52" s="38">
        <v>3431</v>
      </c>
      <c r="F52" s="5" t="s">
        <v>108</v>
      </c>
      <c r="G52" s="29">
        <f>SUMIFS('Prihodi i rashodi'!J$6:J$206,'Prihodi i rashodi'!H$6:H$206,'Po kontima'!$E52)</f>
        <v>1491.0800000000002</v>
      </c>
      <c r="H52" s="29">
        <f>SUMIFS('Prihodi i rashodi'!K$6:K$206,'Prihodi i rashodi'!H$6:H$206,'Po kontima'!$E52)</f>
        <v>982</v>
      </c>
      <c r="I52" s="29">
        <f>SUMIFS('Prihodi i rashodi'!L$6:L$206,'Prihodi i rashodi'!H$6:H$206,'Po kontima'!$E52)</f>
        <v>1157.32</v>
      </c>
      <c r="J52" s="29">
        <f t="shared" si="1"/>
        <v>1.1785336048879835</v>
      </c>
      <c r="K52" s="29">
        <f t="shared" si="2"/>
        <v>0.77616224481583806</v>
      </c>
      <c r="L52" s="25"/>
    </row>
    <row r="53" spans="1:12" ht="18" customHeight="1" x14ac:dyDescent="0.25">
      <c r="A53" s="24" t="str">
        <f t="shared" si="8"/>
        <v>3</v>
      </c>
      <c r="B53" s="24" t="s">
        <v>193</v>
      </c>
      <c r="C53" s="24" t="s">
        <v>194</v>
      </c>
      <c r="D53" s="24">
        <v>112</v>
      </c>
      <c r="E53" s="38">
        <v>3432</v>
      </c>
      <c r="F53" s="5" t="s">
        <v>109</v>
      </c>
      <c r="G53" s="29">
        <f>SUMIFS('Prihodi i rashodi'!J$6:J$206,'Prihodi i rashodi'!H$6:H$206,'Po kontima'!$E53)</f>
        <v>634.31999999999994</v>
      </c>
      <c r="H53" s="29">
        <f>SUMIFS('Prihodi i rashodi'!K$6:K$206,'Prihodi i rashodi'!H$6:H$206,'Po kontima'!$E53)</f>
        <v>265</v>
      </c>
      <c r="I53" s="29">
        <f>SUMIFS('Prihodi i rashodi'!L$6:L$206,'Prihodi i rashodi'!H$6:H$206,'Po kontima'!$E53)</f>
        <v>264.25</v>
      </c>
      <c r="J53" s="29">
        <f t="shared" si="1"/>
        <v>0.99716981132075466</v>
      </c>
      <c r="K53" s="29">
        <f t="shared" si="2"/>
        <v>0.41658784209862532</v>
      </c>
      <c r="L53" s="25"/>
    </row>
    <row r="54" spans="1:12" ht="18" customHeight="1" x14ac:dyDescent="0.25">
      <c r="A54" s="24" t="str">
        <f t="shared" si="8"/>
        <v>3</v>
      </c>
      <c r="B54" s="24" t="s">
        <v>193</v>
      </c>
      <c r="C54" s="24" t="s">
        <v>194</v>
      </c>
      <c r="D54" s="24">
        <v>311</v>
      </c>
      <c r="E54" s="38">
        <v>3433</v>
      </c>
      <c r="F54" s="5" t="s">
        <v>140</v>
      </c>
      <c r="G54" s="29">
        <f>SUMIFS('Prihodi i rashodi'!J$6:J$206,'Prihodi i rashodi'!H$6:H$206,'Po kontima'!$E54)</f>
        <v>0.15</v>
      </c>
      <c r="H54" s="29">
        <f>SUMIFS('Prihodi i rashodi'!K$6:K$206,'Prihodi i rashodi'!H$6:H$206,'Po kontima'!$E54)</f>
        <v>8</v>
      </c>
      <c r="I54" s="29">
        <f>SUMIFS('Prihodi i rashodi'!L$6:L$206,'Prihodi i rashodi'!H$6:H$206,'Po kontima'!$E54)</f>
        <v>8.1</v>
      </c>
      <c r="J54" s="29">
        <f t="shared" si="1"/>
        <v>1.0125</v>
      </c>
      <c r="K54" s="29">
        <f t="shared" si="2"/>
        <v>54</v>
      </c>
      <c r="L54" s="25"/>
    </row>
    <row r="55" spans="1:12" ht="18" customHeight="1" x14ac:dyDescent="0.25">
      <c r="A55" s="24" t="str">
        <f t="shared" ref="A55" si="12">LEFT(E55,1)</f>
        <v>3</v>
      </c>
      <c r="B55" s="24" t="s">
        <v>193</v>
      </c>
      <c r="C55" s="24" t="s">
        <v>194</v>
      </c>
      <c r="D55" s="24">
        <v>311</v>
      </c>
      <c r="E55" s="38">
        <v>3493</v>
      </c>
      <c r="F55" s="5" t="s">
        <v>109</v>
      </c>
      <c r="G55" s="29">
        <f>SUMIFS('Prihodi i rashodi'!J$6:J$206,'Prihodi i rashodi'!H$6:H$206,'Po kontima'!$E55)</f>
        <v>14.8</v>
      </c>
      <c r="H55" s="29">
        <f>SUMIFS('Prihodi i rashodi'!K$6:K$206,'Prihodi i rashodi'!H$6:H$206,'Po kontima'!$E55)</f>
        <v>0</v>
      </c>
      <c r="I55" s="29">
        <f>SUMIFS('Prihodi i rashodi'!L$6:L$206,'Prihodi i rashodi'!H$6:H$206,'Po kontima'!$E55)</f>
        <v>0</v>
      </c>
      <c r="J55" s="29" t="str">
        <f t="shared" ref="J55" si="13">IF(H55&lt;&gt;0,I55/H55,"")</f>
        <v/>
      </c>
      <c r="K55" s="29">
        <f t="shared" ref="K55" si="14">IF(G55&lt;&gt;0,I55/G55,"")</f>
        <v>0</v>
      </c>
      <c r="L55" s="25"/>
    </row>
    <row r="56" spans="1:12" ht="18" customHeight="1" x14ac:dyDescent="0.25">
      <c r="A56" s="24" t="str">
        <f t="shared" si="8"/>
        <v>3</v>
      </c>
      <c r="B56" s="24" t="s">
        <v>193</v>
      </c>
      <c r="C56" s="24" t="s">
        <v>196</v>
      </c>
      <c r="D56" s="24">
        <v>571</v>
      </c>
      <c r="E56" s="38">
        <v>3721</v>
      </c>
      <c r="F56" s="5" t="s">
        <v>121</v>
      </c>
      <c r="G56" s="29">
        <f>SUMIFS('Prihodi i rashodi'!J$6:J$206,'Prihodi i rashodi'!H$6:H$206,'Po kontima'!$E56)</f>
        <v>6835.2199999999993</v>
      </c>
      <c r="H56" s="29">
        <f>SUMIFS('Prihodi i rashodi'!K$6:K$206,'Prihodi i rashodi'!H$6:H$206,'Po kontima'!$E56)</f>
        <v>2920</v>
      </c>
      <c r="I56" s="29">
        <f>SUMIFS('Prihodi i rashodi'!L$6:L$206,'Prihodi i rashodi'!H$6:H$206,'Po kontima'!$E56)</f>
        <v>2919.9</v>
      </c>
      <c r="J56" s="29">
        <f t="shared" si="1"/>
        <v>0.99996575342465754</v>
      </c>
      <c r="K56" s="29">
        <f t="shared" si="2"/>
        <v>0.42718449442739231</v>
      </c>
      <c r="L56" s="25"/>
    </row>
    <row r="57" spans="1:12" ht="18" customHeight="1" x14ac:dyDescent="0.25">
      <c r="A57" s="24" t="str">
        <f t="shared" si="8"/>
        <v>3</v>
      </c>
      <c r="B57" s="24" t="s">
        <v>193</v>
      </c>
      <c r="C57" s="24" t="s">
        <v>194</v>
      </c>
      <c r="D57" s="24">
        <v>311</v>
      </c>
      <c r="E57" s="38">
        <v>3831</v>
      </c>
      <c r="F57" s="5" t="s">
        <v>123</v>
      </c>
      <c r="G57" s="29">
        <f>SUMIFS('Prihodi i rashodi'!J$6:J$206,'Prihodi i rashodi'!H$6:H$206,'Po kontima'!$E57)</f>
        <v>1990.84</v>
      </c>
      <c r="H57" s="29">
        <f>SUMIFS('Prihodi i rashodi'!K$6:K$206,'Prihodi i rashodi'!H$6:H$206,'Po kontima'!$E57)</f>
        <v>0</v>
      </c>
      <c r="I57" s="29">
        <f>SUMIFS('Prihodi i rashodi'!L$6:L$206,'Prihodi i rashodi'!H$6:H$206,'Po kontima'!$E57)</f>
        <v>0</v>
      </c>
      <c r="J57" s="29" t="str">
        <f t="shared" si="1"/>
        <v/>
      </c>
      <c r="K57" s="29">
        <f t="shared" si="2"/>
        <v>0</v>
      </c>
      <c r="L57" s="25"/>
    </row>
    <row r="58" spans="1:12" ht="18" customHeight="1" x14ac:dyDescent="0.25">
      <c r="A58" s="24" t="str">
        <f t="shared" si="8"/>
        <v>4</v>
      </c>
      <c r="B58" s="24" t="s">
        <v>193</v>
      </c>
      <c r="C58" s="24" t="s">
        <v>196</v>
      </c>
      <c r="D58" s="24">
        <v>112</v>
      </c>
      <c r="E58" s="38">
        <v>4124</v>
      </c>
      <c r="F58" s="5" t="s">
        <v>142</v>
      </c>
      <c r="G58" s="29">
        <f>SUMIFS('Prihodi i rashodi'!J$6:J$206,'Prihodi i rashodi'!H$6:H$206,'Po kontima'!$E58)</f>
        <v>0</v>
      </c>
      <c r="H58" s="29">
        <f>SUMIFS('Prihodi i rashodi'!K$6:K$206,'Prihodi i rashodi'!H$6:H$206,'Po kontima'!$E58)</f>
        <v>0</v>
      </c>
      <c r="I58" s="29">
        <f>SUMIFS('Prihodi i rashodi'!L$6:L$206,'Prihodi i rashodi'!H$6:H$206,'Po kontima'!$E58)</f>
        <v>0</v>
      </c>
      <c r="J58" s="29" t="str">
        <f t="shared" si="1"/>
        <v/>
      </c>
      <c r="K58" s="29" t="str">
        <f t="shared" si="2"/>
        <v/>
      </c>
      <c r="L58" s="25"/>
    </row>
    <row r="59" spans="1:12" ht="18" customHeight="1" x14ac:dyDescent="0.25">
      <c r="A59" s="24" t="str">
        <f t="shared" si="8"/>
        <v>4</v>
      </c>
      <c r="B59" s="24" t="s">
        <v>193</v>
      </c>
      <c r="C59" s="24" t="s">
        <v>196</v>
      </c>
      <c r="D59" s="24">
        <v>112</v>
      </c>
      <c r="E59" s="38">
        <v>4221</v>
      </c>
      <c r="F59" s="5" t="s">
        <v>111</v>
      </c>
      <c r="G59" s="29">
        <f>SUMIFS('Prihodi i rashodi'!J$6:J$206,'Prihodi i rashodi'!H$6:H$206,'Po kontima'!$E59)</f>
        <v>19459.059999999998</v>
      </c>
      <c r="H59" s="29">
        <f>SUMIFS('Prihodi i rashodi'!K$6:K$206,'Prihodi i rashodi'!H$6:H$206,'Po kontima'!$E59)</f>
        <v>5005</v>
      </c>
      <c r="I59" s="29">
        <f>SUMIFS('Prihodi i rashodi'!L$6:L$206,'Prihodi i rashodi'!H$6:H$206,'Po kontima'!$E59)</f>
        <v>5004.54</v>
      </c>
      <c r="J59" s="29">
        <f t="shared" si="1"/>
        <v>0.99990809190809193</v>
      </c>
      <c r="K59" s="29">
        <f t="shared" si="2"/>
        <v>0.25718302939607568</v>
      </c>
      <c r="L59" s="25"/>
    </row>
    <row r="60" spans="1:12" ht="18" customHeight="1" x14ac:dyDescent="0.25">
      <c r="A60" s="24" t="str">
        <f t="shared" si="8"/>
        <v>4</v>
      </c>
      <c r="B60" s="24" t="s">
        <v>193</v>
      </c>
      <c r="C60" s="24" t="s">
        <v>196</v>
      </c>
      <c r="D60" s="24">
        <v>581</v>
      </c>
      <c r="E60" s="38">
        <v>4222</v>
      </c>
      <c r="F60" s="5" t="s">
        <v>113</v>
      </c>
      <c r="G60" s="29">
        <f>SUMIFS('Prihodi i rashodi'!J$6:J$206,'Prihodi i rashodi'!H$6:H$206,'Po kontima'!$E60)</f>
        <v>0</v>
      </c>
      <c r="H60" s="29">
        <f>SUMIFS('Prihodi i rashodi'!K$6:K$206,'Prihodi i rashodi'!H$6:H$206,'Po kontima'!$E60)</f>
        <v>0</v>
      </c>
      <c r="I60" s="29">
        <f>SUMIFS('Prihodi i rashodi'!L$6:L$206,'Prihodi i rashodi'!H$6:H$206,'Po kontima'!$E60)</f>
        <v>0</v>
      </c>
      <c r="J60" s="29" t="str">
        <f t="shared" si="1"/>
        <v/>
      </c>
      <c r="K60" s="29" t="str">
        <f t="shared" si="2"/>
        <v/>
      </c>
      <c r="L60" s="25"/>
    </row>
    <row r="61" spans="1:12" ht="18" customHeight="1" x14ac:dyDescent="0.25">
      <c r="A61" s="24" t="str">
        <f t="shared" si="8"/>
        <v>4</v>
      </c>
      <c r="B61" s="24" t="s">
        <v>193</v>
      </c>
      <c r="C61" s="24" t="s">
        <v>196</v>
      </c>
      <c r="D61" s="24">
        <v>581</v>
      </c>
      <c r="E61" s="38">
        <v>4223</v>
      </c>
      <c r="F61" s="5" t="s">
        <v>144</v>
      </c>
      <c r="G61" s="29">
        <f>SUMIFS('Prihodi i rashodi'!J$6:J$206,'Prihodi i rashodi'!H$6:H$206,'Po kontima'!$E61)</f>
        <v>0</v>
      </c>
      <c r="H61" s="29">
        <f>SUMIFS('Prihodi i rashodi'!K$6:K$206,'Prihodi i rashodi'!H$6:H$206,'Po kontima'!$E61)</f>
        <v>0</v>
      </c>
      <c r="I61" s="29">
        <f>SUMIFS('Prihodi i rashodi'!L$6:L$206,'Prihodi i rashodi'!H$6:H$206,'Po kontima'!$E61)</f>
        <v>0</v>
      </c>
      <c r="J61" s="29" t="str">
        <f t="shared" si="1"/>
        <v/>
      </c>
      <c r="K61" s="29" t="str">
        <f t="shared" si="2"/>
        <v/>
      </c>
      <c r="L61" s="25"/>
    </row>
    <row r="62" spans="1:12" ht="18" customHeight="1" x14ac:dyDescent="0.25">
      <c r="A62" s="24" t="str">
        <f t="shared" si="8"/>
        <v>4</v>
      </c>
      <c r="B62" s="24" t="s">
        <v>193</v>
      </c>
      <c r="C62" s="24" t="s">
        <v>196</v>
      </c>
      <c r="D62" s="24">
        <v>581</v>
      </c>
      <c r="E62" s="38">
        <v>4225</v>
      </c>
      <c r="F62" s="5" t="s">
        <v>87</v>
      </c>
      <c r="G62" s="29">
        <f>SUMIFS('Prihodi i rashodi'!J$6:J$206,'Prihodi i rashodi'!H$6:H$206,'Po kontima'!$E62)</f>
        <v>6848.67</v>
      </c>
      <c r="H62" s="29">
        <f>SUMIFS('Prihodi i rashodi'!K$6:K$206,'Prihodi i rashodi'!H$6:H$206,'Po kontima'!$E62)</f>
        <v>3550</v>
      </c>
      <c r="I62" s="29">
        <f>SUMIFS('Prihodi i rashodi'!L$6:L$206,'Prihodi i rashodi'!H$6:H$206,'Po kontima'!$E62)</f>
        <v>3550.13</v>
      </c>
      <c r="J62" s="29">
        <f t="shared" si="1"/>
        <v>1.0000366197183099</v>
      </c>
      <c r="K62" s="29">
        <f t="shared" si="2"/>
        <v>0.51836779987939263</v>
      </c>
      <c r="L62" s="25"/>
    </row>
    <row r="63" spans="1:12" ht="18" customHeight="1" x14ac:dyDescent="0.25">
      <c r="A63" s="24" t="str">
        <f t="shared" si="8"/>
        <v>4</v>
      </c>
      <c r="B63" s="24" t="s">
        <v>193</v>
      </c>
      <c r="C63" s="24" t="s">
        <v>196</v>
      </c>
      <c r="D63" s="24">
        <v>112</v>
      </c>
      <c r="E63" s="38">
        <v>4227</v>
      </c>
      <c r="F63" s="5" t="s">
        <v>115</v>
      </c>
      <c r="G63" s="29">
        <f>SUMIFS('Prihodi i rashodi'!J$6:J$206,'Prihodi i rashodi'!H$6:H$206,'Po kontima'!$E63)</f>
        <v>484.17</v>
      </c>
      <c r="H63" s="29">
        <f>SUMIFS('Prihodi i rashodi'!K$6:K$206,'Prihodi i rashodi'!H$6:H$206,'Po kontima'!$E63)</f>
        <v>0</v>
      </c>
      <c r="I63" s="29">
        <f>SUMIFS('Prihodi i rashodi'!L$6:L$206,'Prihodi i rashodi'!H$6:H$206,'Po kontima'!$E63)</f>
        <v>666.94</v>
      </c>
      <c r="J63" s="29" t="str">
        <f t="shared" si="1"/>
        <v/>
      </c>
      <c r="K63" s="29">
        <f t="shared" si="2"/>
        <v>1.3774913769956834</v>
      </c>
      <c r="L63" s="25"/>
    </row>
    <row r="64" spans="1:12" ht="18" customHeight="1" x14ac:dyDescent="0.25">
      <c r="A64" s="24" t="str">
        <f t="shared" si="8"/>
        <v>4</v>
      </c>
      <c r="B64" s="24" t="s">
        <v>193</v>
      </c>
      <c r="C64" s="24" t="s">
        <v>196</v>
      </c>
      <c r="D64" s="24">
        <v>571</v>
      </c>
      <c r="E64" s="38">
        <v>4241</v>
      </c>
      <c r="F64" s="5" t="s">
        <v>89</v>
      </c>
      <c r="G64" s="29">
        <f>SUMIFS('Prihodi i rashodi'!J$6:J$206,'Prihodi i rashodi'!H$6:H$206,'Po kontima'!$E64)</f>
        <v>4915.99</v>
      </c>
      <c r="H64" s="29">
        <f>SUMIFS('Prihodi i rashodi'!K$6:K$206,'Prihodi i rashodi'!H$6:H$206,'Po kontima'!$E64)</f>
        <v>2725</v>
      </c>
      <c r="I64" s="29">
        <f>SUMIFS('Prihodi i rashodi'!L$6:L$206,'Prihodi i rashodi'!H$6:H$206,'Po kontima'!$E64)</f>
        <v>3062.37</v>
      </c>
      <c r="J64" s="29">
        <f t="shared" si="1"/>
        <v>1.123805504587156</v>
      </c>
      <c r="K64" s="29">
        <f t="shared" si="2"/>
        <v>0.62294064878081523</v>
      </c>
      <c r="L64" s="25"/>
    </row>
    <row r="65" spans="1:12" ht="18" customHeight="1" x14ac:dyDescent="0.25">
      <c r="A65" s="24"/>
      <c r="B65" s="24"/>
      <c r="C65" s="24"/>
      <c r="D65" s="24"/>
      <c r="E65" s="38">
        <v>4262</v>
      </c>
      <c r="F65" s="5" t="s">
        <v>125</v>
      </c>
      <c r="G65" s="29">
        <f>SUMIFS('Prihodi i rashodi'!J$6:J$206,'Prihodi i rashodi'!H$6:H$206,'Po kontima'!$E65)</f>
        <v>0</v>
      </c>
      <c r="H65" s="29">
        <f>SUMIFS('Prihodi i rashodi'!K$6:K$206,'Prihodi i rashodi'!H$6:H$206,'Po kontima'!$E65)</f>
        <v>1500</v>
      </c>
      <c r="I65" s="29">
        <f>SUMIFS('Prihodi i rashodi'!L$6:L$206,'Prihodi i rashodi'!H$6:H$206,'Po kontima'!$E65)</f>
        <v>0</v>
      </c>
      <c r="J65" s="29"/>
      <c r="K65" s="29"/>
      <c r="L65" s="25"/>
    </row>
    <row r="66" spans="1:12" ht="39.950000000000003" customHeight="1" x14ac:dyDescent="0.25">
      <c r="A66" s="6"/>
      <c r="B66" s="6"/>
      <c r="C66" s="6"/>
      <c r="D66" s="6"/>
      <c r="E66" s="92"/>
      <c r="F66" s="6"/>
      <c r="G66" s="78"/>
      <c r="H66" s="78"/>
      <c r="I66" s="78"/>
      <c r="J66" s="78"/>
      <c r="K66" s="79"/>
    </row>
    <row r="67" spans="1:12" ht="18" customHeight="1" x14ac:dyDescent="0.25">
      <c r="A67"/>
      <c r="B67"/>
      <c r="C67"/>
      <c r="D67"/>
      <c r="E67" s="94"/>
      <c r="F67"/>
      <c r="G67"/>
      <c r="H67"/>
      <c r="I67"/>
      <c r="J67"/>
      <c r="K67"/>
    </row>
    <row r="68" spans="1:12" ht="18" customHeight="1" x14ac:dyDescent="0.25">
      <c r="A68"/>
      <c r="B68"/>
      <c r="C68"/>
      <c r="D68"/>
      <c r="E68" s="94"/>
      <c r="F68"/>
      <c r="G68"/>
      <c r="H68"/>
      <c r="I68"/>
      <c r="J68"/>
      <c r="K68"/>
    </row>
    <row r="69" spans="1:12" ht="18" customHeight="1" x14ac:dyDescent="0.25">
      <c r="A69"/>
      <c r="B69"/>
      <c r="C69"/>
      <c r="D69"/>
      <c r="E69" s="94"/>
      <c r="F69"/>
      <c r="G69" s="89"/>
      <c r="H69"/>
      <c r="I69"/>
      <c r="J69"/>
      <c r="K69"/>
    </row>
    <row r="70" spans="1:12" ht="18" customHeight="1" x14ac:dyDescent="0.25">
      <c r="A70"/>
      <c r="B70"/>
      <c r="C70"/>
      <c r="D70"/>
      <c r="E70" s="94"/>
      <c r="F70"/>
      <c r="G70"/>
      <c r="H70" s="89"/>
      <c r="I70"/>
      <c r="J70"/>
      <c r="K70"/>
    </row>
    <row r="71" spans="1:12" ht="18" customHeight="1" x14ac:dyDescent="0.25">
      <c r="A71"/>
      <c r="B71"/>
      <c r="C71"/>
      <c r="D71"/>
      <c r="E71" s="94"/>
      <c r="F71"/>
      <c r="G71"/>
      <c r="H71"/>
      <c r="I71"/>
      <c r="J71"/>
      <c r="K71"/>
    </row>
    <row r="72" spans="1:12" ht="18" customHeight="1" x14ac:dyDescent="0.25">
      <c r="A72"/>
      <c r="B72"/>
      <c r="C72"/>
      <c r="D72"/>
      <c r="E72" s="94"/>
      <c r="F72"/>
      <c r="G72"/>
      <c r="H72"/>
      <c r="I72"/>
      <c r="J72"/>
      <c r="K72"/>
    </row>
    <row r="73" spans="1:12" ht="18" customHeight="1" x14ac:dyDescent="0.25">
      <c r="A73"/>
      <c r="B73"/>
      <c r="C73"/>
      <c r="D73"/>
      <c r="E73" s="94"/>
      <c r="F73"/>
      <c r="G73"/>
      <c r="H73"/>
      <c r="I73"/>
      <c r="J73"/>
      <c r="K73"/>
    </row>
    <row r="74" spans="1:12" ht="18" customHeight="1" x14ac:dyDescent="0.25">
      <c r="A74"/>
      <c r="B74"/>
      <c r="C74"/>
      <c r="D74"/>
      <c r="E74" s="94"/>
      <c r="F74"/>
      <c r="G74"/>
      <c r="H74"/>
      <c r="I74"/>
      <c r="J74"/>
      <c r="K74"/>
    </row>
    <row r="75" spans="1:12" ht="18" customHeight="1" x14ac:dyDescent="0.25">
      <c r="A75"/>
      <c r="B75"/>
      <c r="C75"/>
      <c r="D75"/>
      <c r="E75" s="94"/>
      <c r="F75"/>
      <c r="G75"/>
      <c r="H75"/>
      <c r="I75"/>
      <c r="J75"/>
      <c r="K75"/>
    </row>
    <row r="76" spans="1:12" ht="18" customHeight="1" x14ac:dyDescent="0.25">
      <c r="A76"/>
      <c r="B76"/>
      <c r="C76"/>
      <c r="D76"/>
      <c r="E76" s="94"/>
      <c r="F76"/>
      <c r="G76"/>
      <c r="H76"/>
      <c r="I76"/>
      <c r="J76"/>
      <c r="K76"/>
    </row>
    <row r="77" spans="1:12" ht="18" customHeight="1" x14ac:dyDescent="0.25">
      <c r="A77"/>
      <c r="B77"/>
      <c r="C77"/>
      <c r="D77"/>
      <c r="E77" s="94"/>
      <c r="F77"/>
      <c r="G77"/>
      <c r="H77"/>
      <c r="I77"/>
      <c r="J77"/>
      <c r="K77"/>
    </row>
    <row r="78" spans="1:12" ht="18" customHeight="1" x14ac:dyDescent="0.25">
      <c r="A78"/>
      <c r="B78"/>
      <c r="C78"/>
      <c r="D78"/>
      <c r="E78" s="94"/>
      <c r="F78"/>
      <c r="G78"/>
      <c r="H78"/>
      <c r="I78"/>
      <c r="J78"/>
      <c r="K78"/>
    </row>
    <row r="79" spans="1:12" ht="18" customHeight="1" x14ac:dyDescent="0.25">
      <c r="A79"/>
      <c r="B79"/>
      <c r="C79"/>
      <c r="D79"/>
      <c r="E79" s="94"/>
      <c r="F79"/>
      <c r="G79"/>
      <c r="H79"/>
      <c r="I79"/>
      <c r="J79"/>
      <c r="K79"/>
    </row>
    <row r="80" spans="1:12" ht="18" customHeight="1" x14ac:dyDescent="0.25">
      <c r="A80"/>
      <c r="B80"/>
      <c r="C80"/>
      <c r="D80"/>
      <c r="E80" s="94"/>
      <c r="F80"/>
      <c r="G80"/>
      <c r="H80"/>
      <c r="I80"/>
      <c r="J80"/>
      <c r="K80"/>
    </row>
    <row r="81" spans="1:11" ht="18" customHeight="1" x14ac:dyDescent="0.25">
      <c r="A81"/>
      <c r="B81"/>
      <c r="C81"/>
      <c r="D81"/>
      <c r="E81" s="94"/>
      <c r="F81"/>
      <c r="G81"/>
      <c r="H81"/>
      <c r="I81"/>
      <c r="J81"/>
      <c r="K81"/>
    </row>
    <row r="82" spans="1:11" ht="18" customHeight="1" x14ac:dyDescent="0.25">
      <c r="A82"/>
      <c r="B82"/>
      <c r="C82"/>
      <c r="D82"/>
      <c r="E82" s="94"/>
      <c r="F82"/>
      <c r="G82"/>
      <c r="H82"/>
      <c r="I82"/>
      <c r="J82"/>
      <c r="K82"/>
    </row>
    <row r="83" spans="1:11" ht="18" customHeight="1" x14ac:dyDescent="0.25">
      <c r="A83"/>
      <c r="B83"/>
      <c r="C83"/>
      <c r="D83"/>
      <c r="E83" s="94"/>
      <c r="F83"/>
      <c r="G83"/>
      <c r="H83"/>
      <c r="I83"/>
      <c r="J83"/>
      <c r="K83"/>
    </row>
    <row r="84" spans="1:11" ht="18" customHeight="1" x14ac:dyDescent="0.25">
      <c r="A84"/>
      <c r="B84"/>
      <c r="C84"/>
      <c r="D84"/>
      <c r="E84" s="94"/>
      <c r="F84"/>
      <c r="G84"/>
      <c r="H84"/>
      <c r="I84"/>
      <c r="J84"/>
      <c r="K84"/>
    </row>
    <row r="85" spans="1:11" ht="18" customHeight="1" x14ac:dyDescent="0.25">
      <c r="A85"/>
      <c r="B85"/>
      <c r="C85"/>
      <c r="D85"/>
      <c r="E85" s="94"/>
      <c r="F85"/>
      <c r="G85"/>
      <c r="H85"/>
      <c r="I85"/>
      <c r="J85"/>
      <c r="K85"/>
    </row>
    <row r="86" spans="1:11" ht="18" customHeight="1" x14ac:dyDescent="0.25">
      <c r="A86"/>
      <c r="B86"/>
      <c r="C86"/>
      <c r="D86"/>
      <c r="E86" s="94"/>
      <c r="F86"/>
      <c r="G86"/>
      <c r="H86"/>
      <c r="I86"/>
      <c r="J86"/>
      <c r="K86"/>
    </row>
    <row r="87" spans="1:11" ht="18" customHeight="1" x14ac:dyDescent="0.25">
      <c r="A87"/>
      <c r="B87"/>
      <c r="C87"/>
      <c r="D87"/>
      <c r="E87" s="94"/>
      <c r="F87"/>
      <c r="G87"/>
      <c r="H87"/>
      <c r="I87"/>
      <c r="J87"/>
      <c r="K87"/>
    </row>
    <row r="88" spans="1:11" ht="18" customHeight="1" x14ac:dyDescent="0.25">
      <c r="A88"/>
      <c r="B88"/>
      <c r="C88"/>
      <c r="D88"/>
      <c r="E88" s="94"/>
      <c r="F88"/>
      <c r="G88"/>
      <c r="H88"/>
      <c r="I88"/>
      <c r="J88"/>
      <c r="K88"/>
    </row>
    <row r="89" spans="1:11" ht="18" customHeight="1" x14ac:dyDescent="0.25">
      <c r="A89"/>
      <c r="B89"/>
      <c r="C89"/>
      <c r="D89"/>
      <c r="E89" s="94"/>
      <c r="F89"/>
      <c r="G89"/>
      <c r="H89"/>
      <c r="I89"/>
      <c r="J89"/>
      <c r="K89"/>
    </row>
    <row r="90" spans="1:11" ht="18" customHeight="1" x14ac:dyDescent="0.25">
      <c r="A90"/>
      <c r="B90"/>
      <c r="C90"/>
      <c r="D90"/>
      <c r="E90" s="94"/>
      <c r="F90"/>
      <c r="G90"/>
      <c r="H90"/>
      <c r="I90"/>
      <c r="J90"/>
      <c r="K90"/>
    </row>
    <row r="91" spans="1:11" ht="18" customHeight="1" x14ac:dyDescent="0.25">
      <c r="A91"/>
      <c r="B91"/>
      <c r="C91"/>
      <c r="D91"/>
      <c r="E91" s="94"/>
      <c r="F91"/>
      <c r="G91"/>
      <c r="H91"/>
      <c r="I91"/>
      <c r="J91"/>
      <c r="K91"/>
    </row>
    <row r="92" spans="1:11" ht="18" customHeight="1" x14ac:dyDescent="0.25">
      <c r="A92"/>
      <c r="B92"/>
      <c r="C92"/>
      <c r="D92"/>
      <c r="E92" s="94"/>
      <c r="F92"/>
      <c r="G92"/>
      <c r="H92"/>
      <c r="I92"/>
      <c r="J92"/>
      <c r="K92"/>
    </row>
    <row r="93" spans="1:11" ht="18" customHeight="1" x14ac:dyDescent="0.25">
      <c r="A93"/>
      <c r="B93"/>
      <c r="C93"/>
      <c r="D93"/>
      <c r="E93" s="94"/>
      <c r="F93"/>
      <c r="G93"/>
      <c r="H93"/>
      <c r="I93"/>
      <c r="J93"/>
      <c r="K93"/>
    </row>
    <row r="94" spans="1:11" ht="18" customHeight="1" x14ac:dyDescent="0.25">
      <c r="A94"/>
      <c r="B94"/>
      <c r="C94"/>
      <c r="D94"/>
      <c r="E94" s="94"/>
      <c r="F94"/>
      <c r="G94"/>
      <c r="H94"/>
      <c r="I94"/>
      <c r="J94"/>
      <c r="K94"/>
    </row>
    <row r="95" spans="1:11" ht="18" customHeight="1" x14ac:dyDescent="0.25">
      <c r="A95"/>
      <c r="B95"/>
      <c r="C95"/>
      <c r="D95"/>
      <c r="E95" s="94"/>
      <c r="F95"/>
      <c r="G95"/>
      <c r="H95"/>
      <c r="I95"/>
      <c r="J95"/>
      <c r="K95"/>
    </row>
    <row r="96" spans="1:11" ht="18" customHeight="1" x14ac:dyDescent="0.25">
      <c r="A96"/>
      <c r="B96"/>
      <c r="C96"/>
      <c r="D96"/>
      <c r="E96" s="94"/>
      <c r="F96"/>
      <c r="G96"/>
      <c r="H96"/>
      <c r="I96"/>
      <c r="J96"/>
      <c r="K96"/>
    </row>
    <row r="97" spans="1:11" ht="18" customHeight="1" x14ac:dyDescent="0.25">
      <c r="A97"/>
      <c r="B97"/>
      <c r="C97"/>
      <c r="D97"/>
      <c r="E97" s="94"/>
      <c r="F97"/>
      <c r="G97"/>
      <c r="H97"/>
      <c r="I97"/>
      <c r="J97"/>
      <c r="K97"/>
    </row>
    <row r="98" spans="1:11" ht="18" customHeight="1" x14ac:dyDescent="0.25">
      <c r="A98"/>
      <c r="B98"/>
      <c r="C98"/>
      <c r="D98"/>
      <c r="E98" s="94"/>
      <c r="F98"/>
      <c r="G98"/>
      <c r="H98"/>
      <c r="I98"/>
      <c r="J98"/>
      <c r="K98"/>
    </row>
    <row r="99" spans="1:11" ht="18" customHeight="1" x14ac:dyDescent="0.25">
      <c r="A99"/>
      <c r="B99"/>
      <c r="C99"/>
      <c r="D99"/>
      <c r="E99" s="94"/>
      <c r="F99"/>
      <c r="G99"/>
      <c r="H99"/>
      <c r="I99"/>
      <c r="J99"/>
      <c r="K99"/>
    </row>
    <row r="100" spans="1:11" ht="18" customHeight="1" x14ac:dyDescent="0.25">
      <c r="A100"/>
      <c r="B100"/>
      <c r="C100"/>
      <c r="D100"/>
      <c r="E100" s="94"/>
      <c r="F100"/>
      <c r="G100"/>
      <c r="H100"/>
      <c r="I100"/>
      <c r="J100"/>
      <c r="K100"/>
    </row>
    <row r="101" spans="1:11" ht="18" customHeight="1" x14ac:dyDescent="0.25">
      <c r="A101"/>
      <c r="B101"/>
      <c r="C101"/>
      <c r="D101"/>
      <c r="E101" s="94"/>
      <c r="F101"/>
      <c r="G101"/>
      <c r="H101"/>
      <c r="I101"/>
      <c r="J101"/>
      <c r="K101"/>
    </row>
    <row r="102" spans="1:11" ht="18" customHeight="1" x14ac:dyDescent="0.25">
      <c r="A102"/>
      <c r="B102"/>
      <c r="C102"/>
      <c r="D102"/>
      <c r="E102" s="94"/>
      <c r="F102"/>
      <c r="G102"/>
      <c r="H102"/>
      <c r="I102"/>
      <c r="J102"/>
      <c r="K102"/>
    </row>
    <row r="103" spans="1:11" ht="18" customHeight="1" x14ac:dyDescent="0.25">
      <c r="A103"/>
      <c r="B103"/>
      <c r="C103"/>
      <c r="D103"/>
      <c r="E103" s="94"/>
      <c r="F103"/>
      <c r="G103"/>
      <c r="H103"/>
      <c r="I103"/>
      <c r="J103"/>
      <c r="K103"/>
    </row>
    <row r="104" spans="1:11" ht="18" customHeight="1" x14ac:dyDescent="0.25">
      <c r="A104"/>
      <c r="B104"/>
      <c r="C104"/>
      <c r="D104"/>
      <c r="E104" s="94"/>
      <c r="F104"/>
      <c r="G104"/>
      <c r="H104"/>
      <c r="I104"/>
      <c r="J104"/>
      <c r="K104"/>
    </row>
    <row r="105" spans="1:11" ht="18" customHeight="1" x14ac:dyDescent="0.25">
      <c r="A105"/>
      <c r="B105"/>
      <c r="C105"/>
      <c r="D105"/>
      <c r="E105" s="94"/>
      <c r="F105"/>
      <c r="G105"/>
      <c r="H105"/>
      <c r="I105"/>
      <c r="J105"/>
      <c r="K105"/>
    </row>
    <row r="106" spans="1:11" ht="18" customHeight="1" x14ac:dyDescent="0.25">
      <c r="A106"/>
      <c r="B106"/>
      <c r="C106"/>
      <c r="D106"/>
      <c r="E106" s="94"/>
      <c r="F106"/>
      <c r="G106"/>
      <c r="H106"/>
      <c r="I106"/>
      <c r="J106"/>
      <c r="K106"/>
    </row>
    <row r="107" spans="1:11" ht="18" customHeight="1" x14ac:dyDescent="0.25">
      <c r="A107"/>
      <c r="B107"/>
      <c r="C107"/>
      <c r="D107"/>
      <c r="E107" s="94"/>
      <c r="F107"/>
      <c r="G107"/>
      <c r="H107"/>
      <c r="I107"/>
      <c r="J107"/>
      <c r="K107"/>
    </row>
    <row r="108" spans="1:11" ht="18" customHeight="1" x14ac:dyDescent="0.25">
      <c r="A108"/>
      <c r="B108"/>
      <c r="C108"/>
      <c r="D108"/>
      <c r="E108" s="94"/>
      <c r="F108"/>
      <c r="G108"/>
      <c r="H108"/>
      <c r="I108"/>
      <c r="J108"/>
      <c r="K108"/>
    </row>
    <row r="109" spans="1:11" ht="18" customHeight="1" x14ac:dyDescent="0.25">
      <c r="A109"/>
      <c r="B109"/>
      <c r="C109"/>
      <c r="D109"/>
      <c r="E109" s="94"/>
      <c r="F109"/>
      <c r="G109"/>
      <c r="H109"/>
      <c r="I109"/>
      <c r="J109"/>
      <c r="K109"/>
    </row>
    <row r="110" spans="1:11" ht="18" customHeight="1" x14ac:dyDescent="0.25">
      <c r="A110"/>
      <c r="B110"/>
      <c r="C110"/>
      <c r="D110"/>
      <c r="E110" s="94"/>
      <c r="F110"/>
      <c r="G110"/>
      <c r="H110"/>
      <c r="I110"/>
      <c r="J110"/>
      <c r="K110"/>
    </row>
    <row r="111" spans="1:11" ht="18" customHeight="1" x14ac:dyDescent="0.25">
      <c r="A111"/>
      <c r="B111"/>
      <c r="C111"/>
      <c r="D111"/>
      <c r="E111" s="94"/>
      <c r="F111"/>
      <c r="G111"/>
      <c r="H111"/>
      <c r="I111"/>
      <c r="J111"/>
      <c r="K111"/>
    </row>
    <row r="112" spans="1:11" ht="18" customHeight="1" x14ac:dyDescent="0.25">
      <c r="A112"/>
      <c r="B112"/>
      <c r="C112"/>
      <c r="D112"/>
      <c r="E112" s="94"/>
      <c r="F112"/>
      <c r="G112"/>
      <c r="H112"/>
      <c r="I112"/>
      <c r="J112"/>
      <c r="K112"/>
    </row>
    <row r="113" spans="1:11" ht="18" customHeight="1" x14ac:dyDescent="0.25">
      <c r="A113"/>
      <c r="B113"/>
      <c r="C113"/>
      <c r="D113"/>
      <c r="E113" s="94"/>
      <c r="F113"/>
      <c r="G113"/>
      <c r="H113"/>
      <c r="I113"/>
      <c r="J113"/>
      <c r="K113"/>
    </row>
    <row r="114" spans="1:11" ht="18" customHeight="1" x14ac:dyDescent="0.25">
      <c r="A114"/>
      <c r="B114"/>
      <c r="C114"/>
      <c r="D114"/>
      <c r="E114" s="94"/>
      <c r="F114"/>
      <c r="G114"/>
      <c r="H114"/>
      <c r="I114"/>
      <c r="J114"/>
      <c r="K114"/>
    </row>
    <row r="115" spans="1:11" ht="18" customHeight="1" x14ac:dyDescent="0.25">
      <c r="A115"/>
      <c r="B115"/>
      <c r="C115"/>
      <c r="D115"/>
      <c r="E115" s="94"/>
      <c r="F115"/>
      <c r="G115"/>
      <c r="H115"/>
      <c r="I115"/>
      <c r="J115"/>
      <c r="K115"/>
    </row>
    <row r="116" spans="1:11" ht="18" customHeight="1" x14ac:dyDescent="0.25">
      <c r="A116"/>
      <c r="B116"/>
      <c r="C116"/>
      <c r="D116"/>
      <c r="E116" s="94"/>
      <c r="F116"/>
      <c r="G116"/>
      <c r="H116"/>
      <c r="I116"/>
      <c r="J116"/>
      <c r="K116"/>
    </row>
    <row r="117" spans="1:11" ht="18" customHeight="1" x14ac:dyDescent="0.25">
      <c r="A117"/>
      <c r="B117"/>
      <c r="C117"/>
      <c r="D117"/>
      <c r="E117" s="94"/>
      <c r="F117"/>
      <c r="G117"/>
      <c r="H117"/>
      <c r="I117"/>
      <c r="J117"/>
      <c r="K117"/>
    </row>
    <row r="118" spans="1:11" ht="18" customHeight="1" x14ac:dyDescent="0.25">
      <c r="A118"/>
      <c r="B118"/>
      <c r="C118"/>
      <c r="D118"/>
      <c r="E118" s="94"/>
      <c r="F118"/>
      <c r="G118"/>
      <c r="H118"/>
      <c r="I118"/>
      <c r="J118"/>
      <c r="K118"/>
    </row>
    <row r="119" spans="1:11" ht="18" customHeight="1" x14ac:dyDescent="0.25">
      <c r="A119"/>
      <c r="B119"/>
      <c r="C119"/>
      <c r="D119"/>
      <c r="E119" s="94"/>
      <c r="F119"/>
      <c r="G119"/>
      <c r="H119"/>
      <c r="I119"/>
      <c r="J119"/>
      <c r="K119"/>
    </row>
    <row r="120" spans="1:11" ht="18" customHeight="1" x14ac:dyDescent="0.25">
      <c r="A120"/>
      <c r="B120"/>
      <c r="C120"/>
      <c r="D120"/>
      <c r="E120" s="94"/>
      <c r="F120"/>
      <c r="G120"/>
      <c r="H120"/>
      <c r="I120"/>
      <c r="J120"/>
      <c r="K120"/>
    </row>
    <row r="121" spans="1:11" ht="18" customHeight="1" x14ac:dyDescent="0.25">
      <c r="A121"/>
      <c r="B121"/>
      <c r="C121"/>
      <c r="D121"/>
      <c r="E121" s="94"/>
      <c r="F121"/>
      <c r="G121"/>
      <c r="H121"/>
      <c r="I121"/>
      <c r="J121"/>
      <c r="K121"/>
    </row>
    <row r="122" spans="1:11" ht="18" customHeight="1" x14ac:dyDescent="0.25">
      <c r="A122"/>
      <c r="B122"/>
      <c r="C122"/>
      <c r="D122"/>
      <c r="E122" s="94"/>
      <c r="F122"/>
      <c r="G122"/>
      <c r="H122"/>
      <c r="I122"/>
      <c r="J122"/>
      <c r="K122"/>
    </row>
    <row r="123" spans="1:11" ht="18" customHeight="1" x14ac:dyDescent="0.25">
      <c r="A123"/>
      <c r="B123"/>
      <c r="C123"/>
      <c r="D123"/>
      <c r="E123" s="94"/>
      <c r="F123"/>
      <c r="G123"/>
      <c r="H123"/>
      <c r="I123"/>
      <c r="J123"/>
      <c r="K123"/>
    </row>
    <row r="124" spans="1:11" ht="18" customHeight="1" x14ac:dyDescent="0.25">
      <c r="A124"/>
      <c r="B124"/>
      <c r="C124"/>
      <c r="D124"/>
      <c r="E124" s="94"/>
      <c r="F124"/>
      <c r="G124"/>
      <c r="H124"/>
      <c r="I124"/>
      <c r="J124"/>
      <c r="K124"/>
    </row>
    <row r="125" spans="1:11" ht="18" customHeight="1" x14ac:dyDescent="0.25">
      <c r="A125"/>
      <c r="B125"/>
      <c r="C125"/>
      <c r="D125"/>
      <c r="E125" s="94"/>
      <c r="F125"/>
      <c r="G125"/>
      <c r="H125"/>
      <c r="I125"/>
      <c r="J125"/>
      <c r="K125"/>
    </row>
    <row r="126" spans="1:11" ht="18" customHeight="1" x14ac:dyDescent="0.25">
      <c r="A126"/>
      <c r="B126"/>
      <c r="C126"/>
      <c r="D126"/>
      <c r="E126" s="94"/>
      <c r="F126"/>
      <c r="G126"/>
      <c r="H126"/>
      <c r="I126"/>
      <c r="J126"/>
      <c r="K126"/>
    </row>
    <row r="127" spans="1:11" ht="18" customHeight="1" x14ac:dyDescent="0.25">
      <c r="A127"/>
      <c r="B127"/>
      <c r="C127"/>
      <c r="D127"/>
      <c r="E127" s="94"/>
      <c r="F127"/>
      <c r="G127"/>
      <c r="H127"/>
      <c r="I127"/>
      <c r="J127"/>
      <c r="K127"/>
    </row>
    <row r="128" spans="1:11" ht="18" customHeight="1" x14ac:dyDescent="0.25">
      <c r="A128"/>
      <c r="B128"/>
      <c r="C128"/>
      <c r="D128"/>
      <c r="E128" s="94"/>
      <c r="F128"/>
      <c r="G128"/>
      <c r="H128"/>
      <c r="I128"/>
      <c r="J128"/>
      <c r="K128"/>
    </row>
    <row r="129" spans="1:11" ht="18" customHeight="1" x14ac:dyDescent="0.25">
      <c r="A129"/>
      <c r="B129"/>
      <c r="C129"/>
      <c r="D129"/>
      <c r="E129" s="94"/>
      <c r="F129"/>
      <c r="G129"/>
      <c r="H129"/>
      <c r="I129"/>
      <c r="J129"/>
      <c r="K129"/>
    </row>
    <row r="130" spans="1:11" ht="18" customHeight="1" x14ac:dyDescent="0.25">
      <c r="A130"/>
      <c r="B130"/>
      <c r="C130"/>
      <c r="D130"/>
      <c r="E130" s="94"/>
      <c r="F130"/>
      <c r="G130"/>
      <c r="H130"/>
      <c r="I130"/>
      <c r="J130"/>
      <c r="K130"/>
    </row>
    <row r="131" spans="1:11" ht="18" customHeight="1" x14ac:dyDescent="0.25">
      <c r="A131"/>
      <c r="B131"/>
      <c r="C131"/>
      <c r="D131"/>
      <c r="E131" s="94"/>
      <c r="F131"/>
      <c r="G131"/>
      <c r="H131"/>
      <c r="I131"/>
      <c r="J131"/>
      <c r="K131"/>
    </row>
    <row r="132" spans="1:11" ht="18" customHeight="1" x14ac:dyDescent="0.25">
      <c r="A132"/>
      <c r="B132"/>
      <c r="C132"/>
      <c r="D132"/>
      <c r="E132" s="94"/>
      <c r="F132"/>
      <c r="G132"/>
      <c r="H132"/>
      <c r="I132"/>
      <c r="J132"/>
      <c r="K132"/>
    </row>
    <row r="133" spans="1:11" ht="18" customHeight="1" x14ac:dyDescent="0.25">
      <c r="A133"/>
      <c r="B133"/>
      <c r="C133"/>
      <c r="D133"/>
      <c r="E133" s="94"/>
      <c r="F133"/>
      <c r="G133"/>
      <c r="H133"/>
      <c r="I133"/>
      <c r="J133"/>
      <c r="K133"/>
    </row>
    <row r="134" spans="1:11" ht="18" customHeight="1" x14ac:dyDescent="0.25">
      <c r="A134"/>
      <c r="B134"/>
      <c r="C134"/>
      <c r="D134"/>
      <c r="E134" s="94"/>
      <c r="F134"/>
      <c r="G134"/>
      <c r="H134"/>
      <c r="I134"/>
      <c r="J134"/>
      <c r="K134"/>
    </row>
    <row r="135" spans="1:11" ht="18" customHeight="1" x14ac:dyDescent="0.25">
      <c r="A135"/>
      <c r="B135"/>
      <c r="C135"/>
      <c r="D135"/>
      <c r="E135" s="94"/>
      <c r="F135"/>
      <c r="G135"/>
      <c r="H135"/>
      <c r="I135"/>
      <c r="J135"/>
      <c r="K135"/>
    </row>
    <row r="136" spans="1:11" ht="27.95" customHeight="1" x14ac:dyDescent="0.25">
      <c r="A136"/>
      <c r="B136"/>
      <c r="C136"/>
      <c r="D136"/>
      <c r="E136" s="94"/>
      <c r="F136"/>
      <c r="G136"/>
      <c r="H136"/>
      <c r="I136"/>
      <c r="J136"/>
      <c r="K136"/>
    </row>
    <row r="137" spans="1:11" ht="28.5" customHeight="1" x14ac:dyDescent="0.25">
      <c r="A137"/>
      <c r="B137"/>
      <c r="C137"/>
      <c r="D137"/>
      <c r="E137" s="94"/>
      <c r="F137"/>
      <c r="G137"/>
      <c r="H137"/>
      <c r="I137"/>
      <c r="J137"/>
      <c r="K137"/>
    </row>
    <row r="138" spans="1:11" ht="17.25" customHeight="1" x14ac:dyDescent="0.25">
      <c r="A138"/>
      <c r="B138"/>
      <c r="C138"/>
      <c r="D138"/>
      <c r="E138" s="94"/>
      <c r="F138"/>
      <c r="G138"/>
      <c r="H138"/>
      <c r="I138"/>
      <c r="J138"/>
      <c r="K138"/>
    </row>
    <row r="139" spans="1:11" ht="17.25" customHeight="1" x14ac:dyDescent="0.25">
      <c r="A139"/>
      <c r="B139"/>
      <c r="C139"/>
      <c r="D139"/>
      <c r="E139" s="94"/>
      <c r="F139"/>
      <c r="G139"/>
      <c r="H139"/>
      <c r="I139"/>
      <c r="J139"/>
      <c r="K139"/>
    </row>
    <row r="140" spans="1:11" ht="28.5" customHeight="1" x14ac:dyDescent="0.25">
      <c r="A140"/>
      <c r="B140"/>
      <c r="C140"/>
      <c r="D140"/>
      <c r="E140" s="94"/>
      <c r="F140"/>
      <c r="G140"/>
      <c r="H140"/>
      <c r="I140"/>
      <c r="J140"/>
      <c r="K140"/>
    </row>
    <row r="141" spans="1:11" ht="21.95" customHeight="1" x14ac:dyDescent="0.25">
      <c r="A141"/>
      <c r="B141"/>
      <c r="C141"/>
      <c r="D141"/>
      <c r="E141" s="94"/>
      <c r="F141"/>
      <c r="G141"/>
      <c r="H141"/>
      <c r="I141"/>
      <c r="J141"/>
      <c r="K141"/>
    </row>
    <row r="142" spans="1:11" ht="17.25" customHeight="1" x14ac:dyDescent="0.25">
      <c r="A142"/>
      <c r="B142"/>
      <c r="C142"/>
      <c r="D142"/>
      <c r="E142" s="94"/>
      <c r="F142"/>
      <c r="G142"/>
      <c r="H142"/>
      <c r="I142"/>
      <c r="J142"/>
      <c r="K142"/>
    </row>
    <row r="143" spans="1:11" ht="17.25" customHeight="1" x14ac:dyDescent="0.25">
      <c r="A143"/>
      <c r="B143"/>
      <c r="C143"/>
      <c r="D143"/>
      <c r="E143" s="94"/>
      <c r="F143"/>
      <c r="G143"/>
      <c r="H143"/>
      <c r="I143"/>
      <c r="J143"/>
      <c r="K143"/>
    </row>
    <row r="144" spans="1:11" ht="17.25" customHeight="1" x14ac:dyDescent="0.25">
      <c r="A144"/>
      <c r="B144"/>
      <c r="C144"/>
      <c r="D144"/>
      <c r="E144" s="94"/>
      <c r="F144"/>
      <c r="G144"/>
      <c r="H144"/>
      <c r="I144"/>
      <c r="J144"/>
      <c r="K144"/>
    </row>
    <row r="145" spans="1:11" ht="17.25" customHeight="1" x14ac:dyDescent="0.25">
      <c r="A145"/>
      <c r="B145"/>
      <c r="C145"/>
      <c r="D145"/>
      <c r="E145" s="94"/>
      <c r="F145"/>
      <c r="G145"/>
      <c r="H145"/>
      <c r="I145"/>
      <c r="J145"/>
      <c r="K145"/>
    </row>
  </sheetData>
  <mergeCells count="1">
    <mergeCell ref="E4:K4"/>
  </mergeCells>
  <conditionalFormatting sqref="J14:K21 J10:K11 J23:K30 G9:K9 J32:K54 J56:K65">
    <cfRule type="cellIs" dxfId="27" priority="24" operator="equal">
      <formula>0</formula>
    </cfRule>
  </conditionalFormatting>
  <conditionalFormatting sqref="J12">
    <cfRule type="cellIs" dxfId="26" priority="23" operator="equal">
      <formula>0</formula>
    </cfRule>
  </conditionalFormatting>
  <conditionalFormatting sqref="K12">
    <cfRule type="cellIs" dxfId="25" priority="22" operator="equal">
      <formula>0</formula>
    </cfRule>
  </conditionalFormatting>
  <conditionalFormatting sqref="J13">
    <cfRule type="cellIs" dxfId="24" priority="15" operator="equal">
      <formula>0</formula>
    </cfRule>
  </conditionalFormatting>
  <conditionalFormatting sqref="K13">
    <cfRule type="cellIs" dxfId="23" priority="14" operator="equal">
      <formula>0</formula>
    </cfRule>
  </conditionalFormatting>
  <conditionalFormatting sqref="H10:I21">
    <cfRule type="cellIs" dxfId="22" priority="10" operator="equal">
      <formula>0</formula>
    </cfRule>
  </conditionalFormatting>
  <conditionalFormatting sqref="G10:G21">
    <cfRule type="cellIs" dxfId="21" priority="12" operator="equal">
      <formula>0</formula>
    </cfRule>
  </conditionalFormatting>
  <conditionalFormatting sqref="G23:I23 G32:G54 I32:I54 G24:G30 I24:I30 I56:I65 G56:G65">
    <cfRule type="cellIs" dxfId="20" priority="7" operator="equal">
      <formula>0</formula>
    </cfRule>
  </conditionalFormatting>
  <conditionalFormatting sqref="J31:K31">
    <cfRule type="cellIs" dxfId="19" priority="6" operator="equal">
      <formula>0</formula>
    </cfRule>
  </conditionalFormatting>
  <conditionalFormatting sqref="G31 I31">
    <cfRule type="cellIs" dxfId="18" priority="5" operator="equal">
      <formula>0</formula>
    </cfRule>
  </conditionalFormatting>
  <conditionalFormatting sqref="H24:H54 H56:H65">
    <cfRule type="cellIs" dxfId="17" priority="4" operator="equal">
      <formula>0</formula>
    </cfRule>
  </conditionalFormatting>
  <conditionalFormatting sqref="J55:K55">
    <cfRule type="cellIs" dxfId="16" priority="3" operator="equal">
      <formula>0</formula>
    </cfRule>
  </conditionalFormatting>
  <conditionalFormatting sqref="G55 I55">
    <cfRule type="cellIs" dxfId="15" priority="2" operator="equal">
      <formula>0</formula>
    </cfRule>
  </conditionalFormatting>
  <conditionalFormatting sqref="H55">
    <cfRule type="cellIs" dxfId="1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&amp;L&amp;9&amp;K04-048&amp;D&amp;C&amp;9&amp;K04-047&amp;P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opLeftCell="D1" zoomScale="90" zoomScaleNormal="90" workbookViewId="0">
      <selection activeCell="I6" sqref="I6"/>
    </sheetView>
  </sheetViews>
  <sheetFormatPr defaultRowHeight="21.95" customHeight="1" x14ac:dyDescent="0.25"/>
  <cols>
    <col min="1" max="3" width="7.7109375" style="5" hidden="1" customWidth="1"/>
    <col min="4" max="4" width="7.7109375" style="5" customWidth="1"/>
    <col min="5" max="5" width="8.7109375" style="5" hidden="1" customWidth="1"/>
    <col min="6" max="6" width="45.7109375" style="5" customWidth="1"/>
    <col min="7" max="7" width="14.7109375" style="28" customWidth="1"/>
    <col min="8" max="9" width="14.7109375" style="5" customWidth="1"/>
    <col min="10" max="10" width="10.7109375" style="5" customWidth="1"/>
    <col min="11" max="11" width="14.7109375" style="5" customWidth="1"/>
    <col min="12" max="16384" width="9.140625" style="5"/>
  </cols>
  <sheetData>
    <row r="1" spans="1:11" ht="21.95" customHeight="1" x14ac:dyDescent="0.25">
      <c r="A1" s="1"/>
      <c r="B1" s="80" t="s">
        <v>180</v>
      </c>
      <c r="C1" s="1"/>
      <c r="D1" s="76" t="str">
        <f>Sys!B5</f>
        <v>Institut za arheologiju</v>
      </c>
      <c r="E1" s="1"/>
      <c r="F1" s="1"/>
      <c r="G1" s="2"/>
      <c r="H1" s="1"/>
      <c r="I1" s="1"/>
      <c r="J1" s="1"/>
      <c r="K1" s="1"/>
    </row>
    <row r="2" spans="1:11" ht="21.95" customHeight="1" x14ac:dyDescent="0.25">
      <c r="A2" s="1"/>
      <c r="B2" s="80"/>
      <c r="C2" s="1"/>
      <c r="D2" s="76" t="str">
        <f>Sys!B6</f>
        <v>10000, Zagreb, Jurjevska ulica 15</v>
      </c>
      <c r="E2" s="1"/>
      <c r="F2" s="1"/>
      <c r="G2" s="2"/>
      <c r="H2" s="1"/>
      <c r="I2" s="1"/>
      <c r="J2" s="1"/>
      <c r="K2" s="1"/>
    </row>
    <row r="3" spans="1:11" ht="21.95" customHeight="1" x14ac:dyDescent="0.25">
      <c r="A3" s="1"/>
      <c r="B3" s="80"/>
      <c r="C3" s="1"/>
      <c r="D3" s="1"/>
      <c r="E3" s="1"/>
      <c r="F3" s="1"/>
      <c r="G3" s="2"/>
      <c r="H3" s="1"/>
      <c r="I3" s="1"/>
      <c r="J3" s="1"/>
      <c r="K3" s="1"/>
    </row>
    <row r="4" spans="1:11" ht="21.95" customHeight="1" x14ac:dyDescent="0.25">
      <c r="A4" s="77"/>
      <c r="B4" s="113" t="s">
        <v>198</v>
      </c>
      <c r="C4" s="113"/>
      <c r="D4" s="113"/>
      <c r="E4" s="113"/>
      <c r="F4" s="113"/>
      <c r="G4" s="113"/>
      <c r="H4" s="113"/>
      <c r="I4" s="113"/>
      <c r="J4" s="113"/>
      <c r="K4" s="113"/>
    </row>
    <row r="5" spans="1:11" ht="21.95" customHeight="1" x14ac:dyDescent="0.25">
      <c r="A5" s="1"/>
      <c r="B5" s="1"/>
      <c r="C5" s="1"/>
      <c r="D5" s="1"/>
      <c r="E5" s="1"/>
      <c r="F5" s="1"/>
      <c r="G5" s="2"/>
      <c r="H5" s="1"/>
      <c r="I5" s="1"/>
      <c r="J5" s="1"/>
      <c r="K5" s="1"/>
    </row>
    <row r="6" spans="1:11" ht="39.950000000000003" customHeight="1" x14ac:dyDescent="0.25">
      <c r="A6" s="6"/>
      <c r="B6" s="6" t="s">
        <v>182</v>
      </c>
      <c r="C6" s="6" t="s">
        <v>183</v>
      </c>
      <c r="D6" s="6" t="s">
        <v>184</v>
      </c>
      <c r="E6" s="6" t="s">
        <v>158</v>
      </c>
      <c r="F6" s="6" t="s">
        <v>3</v>
      </c>
      <c r="G6" s="7" t="s">
        <v>240</v>
      </c>
      <c r="H6" s="6" t="s">
        <v>186</v>
      </c>
      <c r="I6" s="6" t="s">
        <v>241</v>
      </c>
      <c r="J6" s="6" t="s">
        <v>217</v>
      </c>
      <c r="K6" s="66" t="s">
        <v>187</v>
      </c>
    </row>
    <row r="7" spans="1:11" ht="12.95" customHeight="1" x14ac:dyDescent="0.25">
      <c r="A7" s="10"/>
      <c r="B7" s="10"/>
      <c r="C7" s="10"/>
      <c r="D7" s="10">
        <v>1</v>
      </c>
      <c r="E7" s="10">
        <v>2</v>
      </c>
      <c r="F7" s="10">
        <v>2</v>
      </c>
      <c r="G7" s="10">
        <v>3</v>
      </c>
      <c r="H7" s="10">
        <v>4</v>
      </c>
      <c r="I7" s="10">
        <v>5</v>
      </c>
      <c r="J7" s="10">
        <v>6</v>
      </c>
      <c r="K7" s="10">
        <v>7</v>
      </c>
    </row>
    <row r="8" spans="1:11" ht="39.950000000000003" customHeight="1" x14ac:dyDescent="0.25">
      <c r="A8" s="6"/>
      <c r="B8" s="6"/>
      <c r="C8" s="6"/>
      <c r="D8" s="6" t="s">
        <v>148</v>
      </c>
      <c r="E8" s="6"/>
      <c r="F8" s="84" t="s">
        <v>188</v>
      </c>
      <c r="G8" s="78">
        <f>SUBTOTAL(9,G9:G13)</f>
        <v>1627773.3199999998</v>
      </c>
      <c r="H8" s="78">
        <f>SUBTOTAL(9,H9:H13)</f>
        <v>1775222</v>
      </c>
      <c r="I8" s="78">
        <f>SUBTOTAL(9,I9:I13)</f>
        <v>1991011.0499999998</v>
      </c>
      <c r="J8" s="78">
        <f t="shared" ref="J8:J18" si="0">IF(H8&lt;&gt;0,I8/H8,"")</f>
        <v>1.1215560927027717</v>
      </c>
      <c r="K8" s="79">
        <f t="shared" ref="K8:K18" si="1">IF(G8&lt;&gt;0,I8/G8,"")</f>
        <v>1.2231500698143891</v>
      </c>
    </row>
    <row r="9" spans="1:11" ht="21.95" customHeight="1" x14ac:dyDescent="0.25">
      <c r="A9" s="24" t="str">
        <f>LEFT(E9,1)</f>
        <v>6</v>
      </c>
      <c r="B9" s="24" t="s">
        <v>190</v>
      </c>
      <c r="C9" s="24"/>
      <c r="D9" s="88">
        <v>11</v>
      </c>
      <c r="E9" s="25" t="s">
        <v>13</v>
      </c>
      <c r="F9" s="85" t="s">
        <v>11</v>
      </c>
      <c r="G9" s="29">
        <f>SUMIFS('Prihodi i rashodi'!J$6:J$25,'Prihodi i rashodi'!B$6:B$25,'Po izvorima'!$D9)</f>
        <v>985188.91</v>
      </c>
      <c r="H9" s="29">
        <f>SUMIFS('Prihodi i rashodi'!K$6:K$25,'Prihodi i rashodi'!B$6:B$25,'Po izvorima'!$D9)</f>
        <v>1083011</v>
      </c>
      <c r="I9" s="29">
        <f>SUMIFS('Prihodi i rashodi'!L$6:L$25,'Prihodi i rashodi'!B$6:B$25,'Po izvorima'!$D9)</f>
        <v>1098774.43</v>
      </c>
      <c r="J9" s="29">
        <f t="shared" si="0"/>
        <v>1.0145551891901374</v>
      </c>
      <c r="K9" s="29">
        <f t="shared" si="1"/>
        <v>1.1152931370289176</v>
      </c>
    </row>
    <row r="10" spans="1:11" ht="21.95" customHeight="1" x14ac:dyDescent="0.25">
      <c r="A10" s="24" t="str">
        <f t="shared" ref="A10:A70" si="2">LEFT(E10,1)</f>
        <v>6</v>
      </c>
      <c r="B10" s="24" t="s">
        <v>190</v>
      </c>
      <c r="C10" s="24"/>
      <c r="D10" s="88">
        <v>31</v>
      </c>
      <c r="E10" s="25" t="s">
        <v>18</v>
      </c>
      <c r="F10" s="85" t="s">
        <v>17</v>
      </c>
      <c r="G10" s="29">
        <f>SUMIFS('Prihodi i rashodi'!J$6:J$25,'Prihodi i rashodi'!B$6:B$25,'Po izvorima'!$D10)</f>
        <v>293215.94999999995</v>
      </c>
      <c r="H10" s="29">
        <f>SUMIFS('Prihodi i rashodi'!K$6:K$25,'Prihodi i rashodi'!B$6:B$25,'Po izvorima'!$D10)</f>
        <v>376271</v>
      </c>
      <c r="I10" s="29">
        <f>SUMIFS('Prihodi i rashodi'!L$6:L$25,'Prihodi i rashodi'!B$6:B$25,'Po izvorima'!$D10)</f>
        <v>493488.98</v>
      </c>
      <c r="J10" s="29">
        <f t="shared" si="0"/>
        <v>1.3115254165216028</v>
      </c>
      <c r="K10" s="29">
        <f t="shared" si="1"/>
        <v>1.6830222912498451</v>
      </c>
    </row>
    <row r="11" spans="1:11" ht="21.95" customHeight="1" x14ac:dyDescent="0.25">
      <c r="A11" s="24" t="str">
        <f t="shared" si="2"/>
        <v>6</v>
      </c>
      <c r="B11" s="24" t="s">
        <v>190</v>
      </c>
      <c r="C11" s="24"/>
      <c r="D11" s="88">
        <v>51</v>
      </c>
      <c r="E11" s="25" t="s">
        <v>189</v>
      </c>
      <c r="F11" s="86" t="s">
        <v>65</v>
      </c>
      <c r="G11" s="29">
        <f>SUMIFS('Prihodi i rashodi'!J$6:J$25,'Prihodi i rashodi'!B$6:B$25,'Po izvorima'!$D11)</f>
        <v>32191.99</v>
      </c>
      <c r="H11" s="29">
        <f>SUMIFS('Prihodi i rashodi'!K$6:K$25,'Prihodi i rashodi'!B$6:B$25,'Po izvorima'!$D11)</f>
        <v>30229</v>
      </c>
      <c r="I11" s="29">
        <f>SUMIFS('Prihodi i rashodi'!L$6:L$25,'Prihodi i rashodi'!B$6:B$25,'Po izvorima'!$D11)</f>
        <v>30228.720000000001</v>
      </c>
      <c r="J11" s="29">
        <f t="shared" si="0"/>
        <v>0.99999073737139832</v>
      </c>
      <c r="K11" s="29">
        <f t="shared" si="1"/>
        <v>0.93901371117473631</v>
      </c>
    </row>
    <row r="12" spans="1:11" ht="21.95" customHeight="1" x14ac:dyDescent="0.25">
      <c r="A12" s="24" t="str">
        <f t="shared" ref="A12" si="3">LEFT(E12,1)</f>
        <v>6</v>
      </c>
      <c r="B12" s="24" t="s">
        <v>190</v>
      </c>
      <c r="C12" s="24"/>
      <c r="D12" s="88">
        <v>52</v>
      </c>
      <c r="E12" s="25" t="s">
        <v>191</v>
      </c>
      <c r="F12" s="86" t="s">
        <v>37</v>
      </c>
      <c r="G12" s="29">
        <f>SUMIFS('Prihodi i rashodi'!J$6:J$25,'Prihodi i rashodi'!B$6:B$25,'Po izvorima'!$D12)</f>
        <v>317176.46999999997</v>
      </c>
      <c r="H12" s="29">
        <f>SUMIFS('Prihodi i rashodi'!K$6:K$25,'Prihodi i rashodi'!B$6:B$25,'Po izvorima'!$D12)</f>
        <v>285711</v>
      </c>
      <c r="I12" s="29">
        <f>SUMIFS('Prihodi i rashodi'!L$6:L$25,'Prihodi i rashodi'!B$6:B$25,'Po izvorima'!$D12)</f>
        <v>288518.92</v>
      </c>
      <c r="J12" s="29">
        <f t="shared" ref="J12" si="4">IF(H12&lt;&gt;0,I12/H12,"")</f>
        <v>1.0098278330200796</v>
      </c>
      <c r="K12" s="29">
        <f t="shared" ref="K12" si="5">IF(G12&lt;&gt;0,I12/G12,"")</f>
        <v>0.90964793195409488</v>
      </c>
    </row>
    <row r="13" spans="1:11" ht="21.95" customHeight="1" x14ac:dyDescent="0.25">
      <c r="A13" s="24" t="str">
        <f t="shared" si="2"/>
        <v>6</v>
      </c>
      <c r="B13" s="24" t="s">
        <v>190</v>
      </c>
      <c r="C13" s="24"/>
      <c r="D13" s="88">
        <v>58</v>
      </c>
      <c r="E13" s="25" t="s">
        <v>191</v>
      </c>
      <c r="F13" s="86"/>
      <c r="G13" s="29">
        <f>SUMIFS('Prihodi i rashodi'!J$6:J$25,'Prihodi i rashodi'!B$6:B$25,'Po izvorima'!$D13)</f>
        <v>0</v>
      </c>
      <c r="H13" s="29">
        <f>SUMIFS('Prihodi i rashodi'!K$6:K$25,'Prihodi i rashodi'!B$6:B$25,'Po izvorima'!$D13)</f>
        <v>0</v>
      </c>
      <c r="I13" s="29">
        <f>SUMIFS('Prihodi i rashodi'!L$6:L$25,'Prihodi i rashodi'!B$6:B$25,'Po izvorima'!$D13)</f>
        <v>80000</v>
      </c>
      <c r="J13" s="29" t="str">
        <f t="shared" si="0"/>
        <v/>
      </c>
      <c r="K13" s="29" t="str">
        <f t="shared" si="1"/>
        <v/>
      </c>
    </row>
    <row r="14" spans="1:11" ht="39.950000000000003" customHeight="1" x14ac:dyDescent="0.25">
      <c r="A14" s="6"/>
      <c r="B14" s="6"/>
      <c r="C14" s="6"/>
      <c r="D14" s="6" t="s">
        <v>153</v>
      </c>
      <c r="E14" s="6"/>
      <c r="F14" s="84" t="s">
        <v>192</v>
      </c>
      <c r="G14" s="78">
        <f>SUBTOTAL(9,G15:G18)</f>
        <v>1571328.6900000004</v>
      </c>
      <c r="H14" s="78">
        <f>SUBTOTAL(9,H15:H18)</f>
        <v>1685205</v>
      </c>
      <c r="I14" s="78">
        <f>SUBTOTAL(9,I15:I18)</f>
        <v>1707799.1500000004</v>
      </c>
      <c r="J14" s="78">
        <f t="shared" si="0"/>
        <v>1.0134073599354383</v>
      </c>
      <c r="K14" s="79">
        <f t="shared" si="1"/>
        <v>1.0868503584695572</v>
      </c>
    </row>
    <row r="15" spans="1:11" ht="21.95" customHeight="1" x14ac:dyDescent="0.25">
      <c r="A15" s="24" t="str">
        <f t="shared" si="2"/>
        <v>3</v>
      </c>
      <c r="B15" s="24" t="s">
        <v>193</v>
      </c>
      <c r="C15" s="24" t="s">
        <v>194</v>
      </c>
      <c r="D15" s="88">
        <v>11</v>
      </c>
      <c r="E15" s="25" t="s">
        <v>48</v>
      </c>
      <c r="F15" s="81" t="s">
        <v>11</v>
      </c>
      <c r="G15" s="29">
        <f>SUMIFS('Prihodi i rashodi'!J$26:J$172,'Prihodi i rashodi'!B$26:B$172,'Po izvorima'!$D15)</f>
        <v>1022699.6500000003</v>
      </c>
      <c r="H15" s="29">
        <f>SUMIFS('Prihodi i rashodi'!K$26:K$172,'Prihodi i rashodi'!B$26:B$172,'Po izvorima'!$D15)</f>
        <v>1098660</v>
      </c>
      <c r="I15" s="29">
        <f>SUMIFS('Prihodi i rashodi'!L$26:L$172,'Prihodi i rashodi'!B$26:B$172,'Po izvorima'!$D15)</f>
        <v>1099825.2700000003</v>
      </c>
      <c r="J15" s="29">
        <f t="shared" si="0"/>
        <v>1.0010606284018715</v>
      </c>
      <c r="K15" s="29">
        <f t="shared" si="1"/>
        <v>1.0754137541750406</v>
      </c>
    </row>
    <row r="16" spans="1:11" ht="21.95" customHeight="1" x14ac:dyDescent="0.25">
      <c r="A16" s="24" t="str">
        <f t="shared" si="2"/>
        <v>3</v>
      </c>
      <c r="B16" s="24" t="s">
        <v>193</v>
      </c>
      <c r="C16" s="24" t="s">
        <v>194</v>
      </c>
      <c r="D16" s="88">
        <v>31</v>
      </c>
      <c r="E16" s="25" t="s">
        <v>48</v>
      </c>
      <c r="F16" s="81" t="s">
        <v>17</v>
      </c>
      <c r="G16" s="29">
        <f>SUMIFS('Prihodi i rashodi'!J$26:J$172,'Prihodi i rashodi'!B$26:B$172,'Po izvorima'!$D16)</f>
        <v>177891.77000000005</v>
      </c>
      <c r="H16" s="29">
        <f>SUMIFS('Prihodi i rashodi'!K$26:K$172,'Prihodi i rashodi'!B$26:B$172,'Po izvorima'!$D16)</f>
        <v>301422</v>
      </c>
      <c r="I16" s="29">
        <f>SUMIFS('Prihodi i rashodi'!L$26:L$172,'Prihodi i rashodi'!B$26:B$172,'Po izvorima'!$D16)</f>
        <v>306240.11</v>
      </c>
      <c r="J16" s="29">
        <f t="shared" si="0"/>
        <v>1.015984599664258</v>
      </c>
      <c r="K16" s="29">
        <f t="shared" si="1"/>
        <v>1.7214967842525819</v>
      </c>
    </row>
    <row r="17" spans="1:11" ht="21.95" customHeight="1" x14ac:dyDescent="0.25">
      <c r="A17" s="24" t="str">
        <f t="shared" si="2"/>
        <v>3</v>
      </c>
      <c r="B17" s="24" t="s">
        <v>193</v>
      </c>
      <c r="C17" s="24" t="s">
        <v>195</v>
      </c>
      <c r="D17" s="88">
        <v>51</v>
      </c>
      <c r="E17" s="25" t="s">
        <v>66</v>
      </c>
      <c r="F17" s="82" t="s">
        <v>65</v>
      </c>
      <c r="G17" s="29">
        <f>SUMIFS('Prihodi i rashodi'!J$26:J$172,'Prihodi i rashodi'!B$26:B$172,'Po izvorima'!$D17)</f>
        <v>43369.560000000005</v>
      </c>
      <c r="H17" s="29">
        <f>SUMIFS('Prihodi i rashodi'!K$26:K$172,'Prihodi i rashodi'!B$26:B$172,'Po izvorima'!$D17)</f>
        <v>0</v>
      </c>
      <c r="I17" s="29">
        <f>SUMIFS('Prihodi i rashodi'!L$26:L$172,'Prihodi i rashodi'!B$26:B$172,'Po izvorima'!$D17)</f>
        <v>3227.51</v>
      </c>
      <c r="J17" s="29" t="str">
        <f t="shared" si="0"/>
        <v/>
      </c>
      <c r="K17" s="29">
        <f t="shared" si="1"/>
        <v>7.441878589499179E-2</v>
      </c>
    </row>
    <row r="18" spans="1:11" ht="21.95" customHeight="1" x14ac:dyDescent="0.25">
      <c r="A18" s="24" t="str">
        <f t="shared" si="2"/>
        <v>3</v>
      </c>
      <c r="B18" s="24" t="s">
        <v>193</v>
      </c>
      <c r="C18" s="24" t="s">
        <v>196</v>
      </c>
      <c r="D18" s="88">
        <v>52</v>
      </c>
      <c r="E18" s="25" t="s">
        <v>75</v>
      </c>
      <c r="F18" s="82" t="s">
        <v>37</v>
      </c>
      <c r="G18" s="29">
        <f>SUMIFS('Prihodi i rashodi'!J$26:J$172,'Prihodi i rashodi'!B$26:B$172,'Po izvorima'!$D18)</f>
        <v>327367.71000000002</v>
      </c>
      <c r="H18" s="29">
        <f>SUMIFS('Prihodi i rashodi'!K$26:K$172,'Prihodi i rashodi'!B$26:B$172,'Po izvorima'!$D18)</f>
        <v>285123</v>
      </c>
      <c r="I18" s="29">
        <f>SUMIFS('Prihodi i rashodi'!L$26:L$172,'Prihodi i rashodi'!B$26:B$172,'Po izvorima'!$D18)</f>
        <v>298506.26</v>
      </c>
      <c r="J18" s="29">
        <f t="shared" si="0"/>
        <v>1.046938549327834</v>
      </c>
      <c r="K18" s="29">
        <f t="shared" si="1"/>
        <v>0.91183782297893701</v>
      </c>
    </row>
    <row r="19" spans="1:11" ht="39.950000000000003" customHeight="1" x14ac:dyDescent="0.25">
      <c r="A19" s="6"/>
      <c r="B19" s="6"/>
      <c r="C19" s="6"/>
      <c r="D19" s="6" t="s">
        <v>156</v>
      </c>
      <c r="E19" s="6"/>
      <c r="F19" s="84" t="s">
        <v>157</v>
      </c>
      <c r="G19" s="78">
        <f>G8-G14</f>
        <v>56444.629999999423</v>
      </c>
      <c r="H19" s="78"/>
      <c r="I19" s="78"/>
      <c r="J19" s="78"/>
      <c r="K19" s="79"/>
    </row>
    <row r="20" spans="1:11" ht="18" customHeight="1" x14ac:dyDescent="0.25">
      <c r="A20" s="24" t="str">
        <f t="shared" si="2"/>
        <v/>
      </c>
      <c r="B20"/>
      <c r="C20"/>
      <c r="D20"/>
      <c r="E20"/>
      <c r="F20"/>
      <c r="G20"/>
      <c r="H20"/>
      <c r="I20"/>
      <c r="J20"/>
      <c r="K20"/>
    </row>
    <row r="21" spans="1:11" ht="18" customHeight="1" x14ac:dyDescent="0.25">
      <c r="A21" s="24" t="str">
        <f t="shared" si="2"/>
        <v/>
      </c>
      <c r="B21"/>
      <c r="C21"/>
      <c r="D21"/>
      <c r="E21"/>
      <c r="F21"/>
      <c r="G21"/>
      <c r="H21"/>
      <c r="I21"/>
      <c r="J21"/>
      <c r="K21"/>
    </row>
    <row r="22" spans="1:11" ht="18" customHeight="1" x14ac:dyDescent="0.25">
      <c r="A22" s="24" t="str">
        <f t="shared" si="2"/>
        <v/>
      </c>
      <c r="B22"/>
      <c r="C22"/>
      <c r="D22"/>
      <c r="E22"/>
      <c r="F22"/>
      <c r="G22"/>
      <c r="H22"/>
      <c r="I22"/>
      <c r="J22"/>
      <c r="K22"/>
    </row>
    <row r="23" spans="1:11" ht="18" customHeight="1" x14ac:dyDescent="0.25">
      <c r="A23" s="24" t="str">
        <f t="shared" si="2"/>
        <v/>
      </c>
      <c r="B23"/>
      <c r="C23"/>
      <c r="D23"/>
      <c r="E23"/>
      <c r="F23"/>
      <c r="G23"/>
      <c r="H23"/>
      <c r="I23"/>
      <c r="J23"/>
      <c r="K23"/>
    </row>
    <row r="24" spans="1:11" ht="18" customHeight="1" x14ac:dyDescent="0.25">
      <c r="A24" s="24" t="str">
        <f t="shared" si="2"/>
        <v/>
      </c>
      <c r="B24"/>
      <c r="C24"/>
      <c r="D24"/>
      <c r="E24"/>
      <c r="F24"/>
      <c r="G24"/>
      <c r="H24"/>
      <c r="I24"/>
      <c r="J24"/>
      <c r="K24"/>
    </row>
    <row r="25" spans="1:11" ht="18" customHeight="1" x14ac:dyDescent="0.25">
      <c r="A25" s="24" t="str">
        <f t="shared" si="2"/>
        <v/>
      </c>
      <c r="B25"/>
      <c r="C25"/>
      <c r="D25"/>
      <c r="E25"/>
      <c r="F25"/>
      <c r="G25"/>
      <c r="H25"/>
      <c r="I25"/>
      <c r="J25"/>
      <c r="K25"/>
    </row>
    <row r="26" spans="1:11" ht="18" customHeight="1" x14ac:dyDescent="0.25">
      <c r="A26" s="24" t="str">
        <f t="shared" si="2"/>
        <v/>
      </c>
      <c r="B26"/>
      <c r="C26"/>
      <c r="D26"/>
      <c r="E26"/>
      <c r="F26"/>
      <c r="G26"/>
      <c r="H26"/>
      <c r="I26"/>
      <c r="J26"/>
      <c r="K26"/>
    </row>
    <row r="27" spans="1:11" ht="18" customHeight="1" x14ac:dyDescent="0.25">
      <c r="A27" s="24" t="str">
        <f t="shared" si="2"/>
        <v/>
      </c>
      <c r="B27"/>
      <c r="C27"/>
      <c r="D27"/>
      <c r="E27"/>
      <c r="F27"/>
      <c r="G27"/>
      <c r="H27"/>
      <c r="I27"/>
      <c r="J27"/>
      <c r="K27"/>
    </row>
    <row r="28" spans="1:11" ht="18" customHeight="1" x14ac:dyDescent="0.25">
      <c r="A28" s="24" t="str">
        <f t="shared" si="2"/>
        <v/>
      </c>
      <c r="B28"/>
      <c r="C28"/>
      <c r="D28"/>
      <c r="E28"/>
      <c r="F28"/>
      <c r="G28"/>
      <c r="H28"/>
      <c r="I28"/>
      <c r="J28"/>
      <c r="K28"/>
    </row>
    <row r="29" spans="1:11" ht="18" customHeight="1" x14ac:dyDescent="0.25">
      <c r="A29" s="24" t="str">
        <f t="shared" si="2"/>
        <v/>
      </c>
      <c r="B29"/>
      <c r="C29"/>
      <c r="D29"/>
      <c r="E29"/>
      <c r="F29"/>
      <c r="G29"/>
      <c r="H29"/>
      <c r="I29"/>
      <c r="J29"/>
      <c r="K29"/>
    </row>
    <row r="30" spans="1:11" ht="18" customHeight="1" x14ac:dyDescent="0.25">
      <c r="A30" s="24" t="str">
        <f t="shared" si="2"/>
        <v/>
      </c>
      <c r="B30"/>
      <c r="C30"/>
      <c r="D30"/>
      <c r="E30"/>
      <c r="F30"/>
      <c r="G30"/>
      <c r="H30"/>
      <c r="I30"/>
      <c r="J30"/>
      <c r="K30"/>
    </row>
    <row r="31" spans="1:11" ht="18" customHeight="1" x14ac:dyDescent="0.25">
      <c r="A31" s="24" t="str">
        <f t="shared" si="2"/>
        <v/>
      </c>
      <c r="B31"/>
      <c r="C31"/>
      <c r="D31"/>
      <c r="E31"/>
      <c r="F31"/>
      <c r="G31"/>
      <c r="H31"/>
      <c r="I31"/>
      <c r="J31"/>
      <c r="K31"/>
    </row>
    <row r="32" spans="1:11" ht="18" customHeight="1" x14ac:dyDescent="0.25">
      <c r="A32" s="24" t="str">
        <f t="shared" si="2"/>
        <v/>
      </c>
      <c r="B32"/>
      <c r="C32"/>
      <c r="D32"/>
      <c r="E32"/>
      <c r="F32"/>
      <c r="G32"/>
      <c r="H32"/>
      <c r="I32"/>
      <c r="J32"/>
      <c r="K32"/>
    </row>
    <row r="33" spans="1:11" ht="18" customHeight="1" x14ac:dyDescent="0.25">
      <c r="A33" s="24" t="str">
        <f t="shared" si="2"/>
        <v/>
      </c>
      <c r="B33"/>
      <c r="C33"/>
      <c r="D33"/>
      <c r="E33"/>
      <c r="F33"/>
      <c r="G33"/>
      <c r="H33"/>
      <c r="I33"/>
      <c r="J33"/>
      <c r="K33"/>
    </row>
    <row r="34" spans="1:11" ht="18" customHeight="1" x14ac:dyDescent="0.25">
      <c r="A34" s="24" t="str">
        <f t="shared" si="2"/>
        <v/>
      </c>
      <c r="B34"/>
      <c r="C34"/>
      <c r="D34"/>
      <c r="E34"/>
      <c r="F34"/>
      <c r="G34"/>
      <c r="H34"/>
      <c r="I34"/>
      <c r="J34"/>
      <c r="K34"/>
    </row>
    <row r="35" spans="1:11" ht="18" customHeight="1" x14ac:dyDescent="0.25">
      <c r="A35" s="24" t="str">
        <f t="shared" si="2"/>
        <v/>
      </c>
      <c r="B35"/>
      <c r="C35"/>
      <c r="D35"/>
      <c r="E35"/>
      <c r="F35"/>
      <c r="G35"/>
      <c r="H35"/>
      <c r="I35"/>
      <c r="J35"/>
      <c r="K35"/>
    </row>
    <row r="36" spans="1:11" ht="18" customHeight="1" x14ac:dyDescent="0.25">
      <c r="A36" s="24" t="str">
        <f t="shared" si="2"/>
        <v/>
      </c>
      <c r="B36"/>
      <c r="C36"/>
      <c r="D36"/>
      <c r="E36"/>
      <c r="F36"/>
      <c r="G36"/>
      <c r="H36"/>
      <c r="I36"/>
      <c r="J36"/>
      <c r="K36"/>
    </row>
    <row r="37" spans="1:11" ht="18" customHeight="1" x14ac:dyDescent="0.25">
      <c r="A37" s="24" t="str">
        <f t="shared" si="2"/>
        <v/>
      </c>
      <c r="B37"/>
      <c r="C37"/>
      <c r="D37"/>
      <c r="E37"/>
      <c r="F37"/>
      <c r="G37"/>
      <c r="H37"/>
      <c r="I37"/>
      <c r="J37"/>
      <c r="K37"/>
    </row>
    <row r="38" spans="1:11" ht="18" customHeight="1" x14ac:dyDescent="0.25">
      <c r="A38" s="24" t="str">
        <f t="shared" si="2"/>
        <v/>
      </c>
      <c r="B38"/>
      <c r="C38"/>
      <c r="D38"/>
      <c r="E38"/>
      <c r="F38"/>
      <c r="G38"/>
      <c r="H38"/>
      <c r="I38"/>
      <c r="J38"/>
      <c r="K38"/>
    </row>
    <row r="39" spans="1:11" ht="18" customHeight="1" x14ac:dyDescent="0.25">
      <c r="A39" s="24" t="str">
        <f t="shared" si="2"/>
        <v/>
      </c>
      <c r="B39"/>
      <c r="C39"/>
      <c r="D39"/>
      <c r="E39"/>
      <c r="F39"/>
      <c r="G39"/>
      <c r="H39"/>
      <c r="I39"/>
      <c r="J39"/>
      <c r="K39"/>
    </row>
    <row r="40" spans="1:11" ht="18" customHeight="1" x14ac:dyDescent="0.25">
      <c r="A40" s="24" t="str">
        <f t="shared" si="2"/>
        <v/>
      </c>
      <c r="B40"/>
      <c r="C40"/>
      <c r="D40"/>
      <c r="E40"/>
      <c r="F40"/>
      <c r="G40"/>
      <c r="H40"/>
      <c r="I40"/>
      <c r="J40"/>
      <c r="K40"/>
    </row>
    <row r="41" spans="1:11" ht="18" customHeight="1" x14ac:dyDescent="0.25">
      <c r="A41" s="24" t="str">
        <f t="shared" si="2"/>
        <v/>
      </c>
      <c r="B41"/>
      <c r="C41"/>
      <c r="D41"/>
      <c r="E41"/>
      <c r="F41"/>
      <c r="G41"/>
      <c r="H41"/>
      <c r="I41"/>
      <c r="J41"/>
      <c r="K41"/>
    </row>
    <row r="42" spans="1:11" ht="18" customHeight="1" x14ac:dyDescent="0.25">
      <c r="A42" s="24" t="str">
        <f t="shared" si="2"/>
        <v/>
      </c>
      <c r="B42"/>
      <c r="C42"/>
      <c r="D42"/>
      <c r="E42"/>
      <c r="F42"/>
      <c r="G42"/>
      <c r="H42"/>
      <c r="I42"/>
      <c r="J42"/>
      <c r="K42"/>
    </row>
    <row r="43" spans="1:11" ht="18" customHeight="1" x14ac:dyDescent="0.25">
      <c r="A43" s="24" t="str">
        <f t="shared" si="2"/>
        <v/>
      </c>
      <c r="B43"/>
      <c r="C43"/>
      <c r="D43"/>
      <c r="E43"/>
      <c r="F43"/>
      <c r="G43"/>
      <c r="H43"/>
      <c r="I43"/>
      <c r="J43"/>
      <c r="K43"/>
    </row>
    <row r="44" spans="1:11" ht="18" customHeight="1" x14ac:dyDescent="0.25">
      <c r="A44" s="24" t="str">
        <f t="shared" si="2"/>
        <v/>
      </c>
      <c r="B44"/>
      <c r="C44"/>
      <c r="D44"/>
      <c r="E44"/>
      <c r="F44"/>
      <c r="G44"/>
      <c r="H44"/>
      <c r="I44"/>
      <c r="J44"/>
      <c r="K44"/>
    </row>
    <row r="45" spans="1:11" ht="18" customHeight="1" x14ac:dyDescent="0.25">
      <c r="A45" s="24" t="str">
        <f t="shared" si="2"/>
        <v/>
      </c>
      <c r="B45"/>
      <c r="C45"/>
      <c r="D45"/>
      <c r="E45"/>
      <c r="F45"/>
      <c r="G45"/>
      <c r="H45"/>
      <c r="I45"/>
      <c r="J45"/>
      <c r="K45"/>
    </row>
    <row r="46" spans="1:11" ht="18" customHeight="1" x14ac:dyDescent="0.25">
      <c r="A46" s="24" t="str">
        <f t="shared" si="2"/>
        <v/>
      </c>
      <c r="B46"/>
      <c r="C46"/>
      <c r="D46"/>
      <c r="E46"/>
      <c r="F46"/>
      <c r="G46"/>
      <c r="H46"/>
      <c r="I46"/>
      <c r="J46"/>
      <c r="K46"/>
    </row>
    <row r="47" spans="1:11" ht="18" customHeight="1" x14ac:dyDescent="0.25">
      <c r="A47" s="24" t="str">
        <f t="shared" si="2"/>
        <v/>
      </c>
      <c r="B47"/>
      <c r="C47"/>
      <c r="D47"/>
      <c r="E47"/>
      <c r="F47"/>
      <c r="G47"/>
      <c r="H47"/>
      <c r="I47"/>
      <c r="J47"/>
      <c r="K47"/>
    </row>
    <row r="48" spans="1:11" ht="18" customHeight="1" x14ac:dyDescent="0.25">
      <c r="A48" s="24" t="str">
        <f t="shared" si="2"/>
        <v/>
      </c>
      <c r="B48"/>
      <c r="C48"/>
      <c r="D48"/>
      <c r="E48"/>
      <c r="F48"/>
      <c r="G48"/>
      <c r="H48"/>
      <c r="I48"/>
      <c r="J48"/>
      <c r="K48"/>
    </row>
    <row r="49" spans="1:11" ht="18" customHeight="1" x14ac:dyDescent="0.25">
      <c r="A49" s="24" t="str">
        <f t="shared" si="2"/>
        <v/>
      </c>
      <c r="B49"/>
      <c r="C49"/>
      <c r="D49"/>
      <c r="E49"/>
      <c r="F49"/>
      <c r="G49"/>
      <c r="H49"/>
      <c r="I49"/>
      <c r="J49"/>
      <c r="K49"/>
    </row>
    <row r="50" spans="1:11" ht="18" customHeight="1" x14ac:dyDescent="0.25">
      <c r="A50" s="24" t="str">
        <f t="shared" si="2"/>
        <v/>
      </c>
      <c r="B50"/>
      <c r="C50"/>
      <c r="D50"/>
      <c r="E50"/>
      <c r="F50"/>
      <c r="G50"/>
      <c r="H50"/>
      <c r="I50"/>
      <c r="J50"/>
      <c r="K50"/>
    </row>
    <row r="51" spans="1:11" ht="18" customHeight="1" x14ac:dyDescent="0.25">
      <c r="A51" s="24" t="str">
        <f t="shared" si="2"/>
        <v/>
      </c>
      <c r="B51"/>
      <c r="C51"/>
      <c r="D51"/>
      <c r="E51"/>
      <c r="F51"/>
      <c r="G51"/>
      <c r="H51"/>
      <c r="I51"/>
      <c r="J51"/>
      <c r="K51"/>
    </row>
    <row r="52" spans="1:11" ht="18" customHeight="1" x14ac:dyDescent="0.25">
      <c r="A52" s="24" t="str">
        <f t="shared" si="2"/>
        <v/>
      </c>
      <c r="B52"/>
      <c r="C52"/>
      <c r="D52"/>
      <c r="E52"/>
      <c r="F52"/>
      <c r="G52"/>
      <c r="H52"/>
      <c r="I52"/>
      <c r="J52"/>
      <c r="K52"/>
    </row>
    <row r="53" spans="1:11" ht="18" customHeight="1" x14ac:dyDescent="0.25">
      <c r="A53" s="24" t="str">
        <f t="shared" si="2"/>
        <v/>
      </c>
      <c r="B53"/>
      <c r="C53"/>
      <c r="D53"/>
      <c r="E53"/>
      <c r="F53"/>
      <c r="G53"/>
      <c r="H53"/>
      <c r="I53"/>
      <c r="J53"/>
      <c r="K53"/>
    </row>
    <row r="54" spans="1:11" ht="18" customHeight="1" x14ac:dyDescent="0.25">
      <c r="A54" s="24" t="str">
        <f t="shared" si="2"/>
        <v/>
      </c>
      <c r="B54"/>
      <c r="C54"/>
      <c r="D54"/>
      <c r="E54"/>
      <c r="F54"/>
      <c r="G54"/>
      <c r="H54"/>
      <c r="I54"/>
      <c r="J54"/>
      <c r="K54"/>
    </row>
    <row r="55" spans="1:11" ht="18" customHeight="1" x14ac:dyDescent="0.25">
      <c r="A55" s="24" t="str">
        <f t="shared" si="2"/>
        <v/>
      </c>
      <c r="B55"/>
      <c r="C55"/>
      <c r="D55"/>
      <c r="E55"/>
      <c r="F55"/>
      <c r="G55"/>
      <c r="H55"/>
      <c r="I55"/>
      <c r="J55"/>
      <c r="K55"/>
    </row>
    <row r="56" spans="1:11" ht="18" customHeight="1" x14ac:dyDescent="0.25">
      <c r="A56" s="24" t="str">
        <f t="shared" si="2"/>
        <v/>
      </c>
      <c r="B56"/>
      <c r="C56"/>
      <c r="D56"/>
      <c r="E56"/>
      <c r="F56"/>
      <c r="G56"/>
      <c r="H56"/>
      <c r="I56"/>
      <c r="J56"/>
      <c r="K56"/>
    </row>
    <row r="57" spans="1:11" ht="18" customHeight="1" x14ac:dyDescent="0.25">
      <c r="A57" s="24" t="str">
        <f t="shared" si="2"/>
        <v/>
      </c>
      <c r="B57"/>
      <c r="C57"/>
      <c r="D57"/>
      <c r="E57"/>
      <c r="F57"/>
      <c r="G57"/>
      <c r="H57"/>
      <c r="I57"/>
      <c r="J57"/>
      <c r="K57"/>
    </row>
    <row r="58" spans="1:11" ht="18" customHeight="1" x14ac:dyDescent="0.25">
      <c r="A58" s="24" t="str">
        <f t="shared" si="2"/>
        <v/>
      </c>
      <c r="B58"/>
      <c r="C58"/>
      <c r="D58"/>
      <c r="E58"/>
      <c r="F58"/>
      <c r="G58"/>
      <c r="H58"/>
      <c r="I58"/>
      <c r="J58"/>
      <c r="K58"/>
    </row>
    <row r="59" spans="1:11" ht="18" customHeight="1" x14ac:dyDescent="0.25">
      <c r="A59" s="24" t="str">
        <f t="shared" si="2"/>
        <v/>
      </c>
      <c r="B59"/>
      <c r="C59"/>
      <c r="D59"/>
      <c r="E59"/>
      <c r="F59"/>
      <c r="G59"/>
      <c r="H59"/>
      <c r="I59"/>
      <c r="J59"/>
      <c r="K59"/>
    </row>
    <row r="60" spans="1:11" ht="18" customHeight="1" x14ac:dyDescent="0.25">
      <c r="A60" s="24" t="str">
        <f t="shared" si="2"/>
        <v/>
      </c>
      <c r="B60"/>
      <c r="C60"/>
      <c r="D60"/>
      <c r="E60"/>
      <c r="F60"/>
      <c r="G60"/>
      <c r="H60"/>
      <c r="I60"/>
      <c r="J60"/>
      <c r="K60"/>
    </row>
    <row r="61" spans="1:11" ht="18" customHeight="1" x14ac:dyDescent="0.25">
      <c r="A61" s="24" t="str">
        <f t="shared" si="2"/>
        <v/>
      </c>
      <c r="B61"/>
      <c r="C61"/>
      <c r="D61"/>
      <c r="E61"/>
      <c r="F61"/>
      <c r="G61"/>
      <c r="H61"/>
      <c r="I61"/>
      <c r="J61"/>
      <c r="K61"/>
    </row>
    <row r="62" spans="1:11" ht="18" customHeight="1" x14ac:dyDescent="0.25">
      <c r="A62" s="24" t="str">
        <f t="shared" si="2"/>
        <v/>
      </c>
      <c r="B62"/>
      <c r="C62"/>
      <c r="D62"/>
      <c r="E62"/>
      <c r="F62"/>
      <c r="G62"/>
      <c r="H62"/>
      <c r="I62"/>
      <c r="J62"/>
      <c r="K62"/>
    </row>
    <row r="63" spans="1:11" ht="18" customHeight="1" x14ac:dyDescent="0.25">
      <c r="A63" s="24" t="str">
        <f t="shared" si="2"/>
        <v/>
      </c>
      <c r="B63"/>
      <c r="C63"/>
      <c r="D63"/>
      <c r="E63"/>
      <c r="F63"/>
      <c r="G63"/>
      <c r="H63"/>
      <c r="I63"/>
      <c r="J63"/>
      <c r="K63"/>
    </row>
    <row r="64" spans="1:11" ht="18" customHeight="1" x14ac:dyDescent="0.25">
      <c r="A64" s="24" t="str">
        <f t="shared" si="2"/>
        <v/>
      </c>
      <c r="B64"/>
      <c r="C64"/>
      <c r="D64"/>
      <c r="E64"/>
      <c r="F64"/>
      <c r="G64"/>
      <c r="H64"/>
      <c r="I64"/>
      <c r="J64"/>
      <c r="K64"/>
    </row>
    <row r="65" spans="1:11" ht="18" customHeight="1" x14ac:dyDescent="0.25">
      <c r="A65" s="24" t="str">
        <f t="shared" si="2"/>
        <v/>
      </c>
      <c r="B65"/>
      <c r="C65"/>
      <c r="D65"/>
      <c r="E65"/>
      <c r="F65"/>
      <c r="G65"/>
      <c r="H65"/>
      <c r="I65"/>
      <c r="J65"/>
      <c r="K65"/>
    </row>
    <row r="66" spans="1:11" ht="18" customHeight="1" x14ac:dyDescent="0.25">
      <c r="A66" s="24" t="str">
        <f t="shared" si="2"/>
        <v/>
      </c>
      <c r="B66"/>
      <c r="C66"/>
      <c r="D66"/>
      <c r="E66"/>
      <c r="F66"/>
      <c r="G66"/>
      <c r="H66"/>
      <c r="I66"/>
      <c r="J66"/>
      <c r="K66"/>
    </row>
    <row r="67" spans="1:11" ht="18" customHeight="1" x14ac:dyDescent="0.25">
      <c r="A67" s="24" t="str">
        <f t="shared" si="2"/>
        <v/>
      </c>
      <c r="B67"/>
      <c r="C67"/>
      <c r="D67"/>
      <c r="E67"/>
      <c r="F67"/>
      <c r="G67"/>
      <c r="H67"/>
      <c r="I67"/>
      <c r="J67"/>
      <c r="K67"/>
    </row>
    <row r="68" spans="1:11" ht="18" customHeight="1" x14ac:dyDescent="0.25">
      <c r="A68" s="24" t="str">
        <f t="shared" si="2"/>
        <v/>
      </c>
      <c r="B68"/>
      <c r="C68"/>
      <c r="D68"/>
      <c r="E68"/>
      <c r="F68"/>
      <c r="G68"/>
      <c r="H68"/>
      <c r="I68"/>
      <c r="J68"/>
      <c r="K68"/>
    </row>
    <row r="69" spans="1:11" ht="18" customHeight="1" x14ac:dyDescent="0.25">
      <c r="A69" s="24" t="str">
        <f t="shared" si="2"/>
        <v/>
      </c>
      <c r="B69"/>
      <c r="C69"/>
      <c r="D69"/>
      <c r="E69"/>
      <c r="F69"/>
      <c r="G69"/>
      <c r="H69"/>
      <c r="I69"/>
      <c r="J69"/>
      <c r="K69"/>
    </row>
    <row r="70" spans="1:11" ht="18" customHeight="1" x14ac:dyDescent="0.25">
      <c r="A70" s="24" t="str">
        <f t="shared" si="2"/>
        <v/>
      </c>
      <c r="B70"/>
      <c r="C70"/>
      <c r="D70"/>
      <c r="E70"/>
      <c r="F70"/>
      <c r="G70"/>
      <c r="H70"/>
      <c r="I70"/>
      <c r="J70"/>
      <c r="K70"/>
    </row>
    <row r="71" spans="1:11" ht="18" customHeight="1" x14ac:dyDescent="0.25">
      <c r="A71" s="24" t="str">
        <f t="shared" ref="A71:A131" si="6">LEFT(E71,1)</f>
        <v/>
      </c>
      <c r="B71"/>
      <c r="C71"/>
      <c r="D71"/>
      <c r="E71"/>
      <c r="F71"/>
      <c r="G71"/>
      <c r="H71"/>
      <c r="I71"/>
      <c r="J71"/>
      <c r="K71"/>
    </row>
    <row r="72" spans="1:11" ht="18" customHeight="1" x14ac:dyDescent="0.25">
      <c r="A72" s="24" t="str">
        <f t="shared" si="6"/>
        <v/>
      </c>
      <c r="B72"/>
      <c r="C72"/>
      <c r="D72"/>
      <c r="E72"/>
      <c r="F72"/>
      <c r="G72"/>
      <c r="H72"/>
      <c r="I72"/>
      <c r="J72"/>
      <c r="K72"/>
    </row>
    <row r="73" spans="1:11" ht="18" customHeight="1" x14ac:dyDescent="0.25">
      <c r="A73" s="24" t="str">
        <f t="shared" si="6"/>
        <v/>
      </c>
      <c r="B73"/>
      <c r="C73"/>
      <c r="D73"/>
      <c r="E73"/>
      <c r="F73"/>
      <c r="G73"/>
      <c r="H73"/>
      <c r="I73"/>
      <c r="J73"/>
      <c r="K73"/>
    </row>
    <row r="74" spans="1:11" ht="18" customHeight="1" x14ac:dyDescent="0.25">
      <c r="A74" s="24" t="str">
        <f t="shared" si="6"/>
        <v/>
      </c>
      <c r="B74"/>
      <c r="C74"/>
      <c r="D74"/>
      <c r="E74"/>
      <c r="F74"/>
      <c r="G74"/>
      <c r="H74"/>
      <c r="I74"/>
      <c r="J74"/>
      <c r="K74"/>
    </row>
    <row r="75" spans="1:11" ht="18" customHeight="1" x14ac:dyDescent="0.25">
      <c r="A75" s="24" t="str">
        <f t="shared" si="6"/>
        <v/>
      </c>
      <c r="B75"/>
      <c r="C75"/>
      <c r="D75"/>
      <c r="E75"/>
      <c r="F75"/>
      <c r="G75"/>
      <c r="H75"/>
      <c r="I75"/>
      <c r="J75"/>
      <c r="K75"/>
    </row>
    <row r="76" spans="1:11" ht="18" customHeight="1" x14ac:dyDescent="0.25">
      <c r="A76" s="24" t="str">
        <f t="shared" si="6"/>
        <v/>
      </c>
      <c r="B76"/>
      <c r="C76"/>
      <c r="D76"/>
      <c r="E76"/>
      <c r="F76"/>
      <c r="G76"/>
      <c r="H76"/>
      <c r="I76"/>
      <c r="J76"/>
      <c r="K76"/>
    </row>
    <row r="77" spans="1:11" ht="18" customHeight="1" x14ac:dyDescent="0.25">
      <c r="A77" s="24" t="str">
        <f t="shared" si="6"/>
        <v/>
      </c>
      <c r="B77"/>
      <c r="C77"/>
      <c r="D77"/>
      <c r="E77"/>
      <c r="F77"/>
      <c r="G77"/>
      <c r="H77"/>
      <c r="I77"/>
      <c r="J77"/>
      <c r="K77"/>
    </row>
    <row r="78" spans="1:11" ht="18" customHeight="1" x14ac:dyDescent="0.25">
      <c r="A78" s="24" t="str">
        <f t="shared" si="6"/>
        <v/>
      </c>
      <c r="B78"/>
      <c r="C78"/>
      <c r="D78"/>
      <c r="E78"/>
      <c r="F78"/>
      <c r="G78"/>
      <c r="H78"/>
      <c r="I78"/>
      <c r="J78"/>
      <c r="K78"/>
    </row>
    <row r="79" spans="1:11" ht="18" customHeight="1" x14ac:dyDescent="0.25">
      <c r="A79" s="24" t="str">
        <f t="shared" si="6"/>
        <v/>
      </c>
      <c r="B79"/>
      <c r="C79"/>
      <c r="D79"/>
      <c r="E79"/>
      <c r="F79"/>
      <c r="G79"/>
      <c r="H79"/>
      <c r="I79"/>
      <c r="J79"/>
      <c r="K79"/>
    </row>
    <row r="80" spans="1:11" ht="18" customHeight="1" x14ac:dyDescent="0.25">
      <c r="A80" s="24" t="str">
        <f t="shared" si="6"/>
        <v/>
      </c>
      <c r="B80"/>
      <c r="C80"/>
      <c r="D80"/>
      <c r="E80"/>
      <c r="F80"/>
      <c r="G80"/>
      <c r="H80"/>
      <c r="I80"/>
      <c r="J80"/>
      <c r="K80"/>
    </row>
    <row r="81" spans="1:11" ht="18" customHeight="1" x14ac:dyDescent="0.25">
      <c r="A81" s="24" t="str">
        <f t="shared" si="6"/>
        <v/>
      </c>
      <c r="B81"/>
      <c r="C81"/>
      <c r="D81"/>
      <c r="E81"/>
      <c r="F81"/>
      <c r="G81"/>
      <c r="H81"/>
      <c r="I81"/>
      <c r="J81"/>
      <c r="K81"/>
    </row>
    <row r="82" spans="1:11" ht="18" customHeight="1" x14ac:dyDescent="0.25">
      <c r="A82" s="24" t="str">
        <f t="shared" si="6"/>
        <v/>
      </c>
      <c r="B82"/>
      <c r="C82"/>
      <c r="D82"/>
      <c r="E82"/>
      <c r="F82"/>
      <c r="G82"/>
      <c r="H82"/>
      <c r="I82"/>
      <c r="J82"/>
      <c r="K82"/>
    </row>
    <row r="83" spans="1:11" ht="18" customHeight="1" x14ac:dyDescent="0.25">
      <c r="A83" s="24" t="str">
        <f t="shared" si="6"/>
        <v/>
      </c>
      <c r="B83"/>
      <c r="C83"/>
      <c r="D83"/>
      <c r="E83"/>
      <c r="F83"/>
      <c r="G83"/>
      <c r="H83"/>
      <c r="I83"/>
      <c r="J83"/>
      <c r="K83"/>
    </row>
    <row r="84" spans="1:11" ht="18" customHeight="1" x14ac:dyDescent="0.25">
      <c r="A84" s="24" t="str">
        <f t="shared" si="6"/>
        <v/>
      </c>
      <c r="B84"/>
      <c r="C84"/>
      <c r="D84"/>
      <c r="E84"/>
      <c r="F84"/>
      <c r="G84"/>
      <c r="H84"/>
      <c r="I84"/>
      <c r="J84"/>
      <c r="K84"/>
    </row>
    <row r="85" spans="1:11" ht="18" customHeight="1" x14ac:dyDescent="0.25">
      <c r="A85" s="24" t="str">
        <f t="shared" si="6"/>
        <v/>
      </c>
      <c r="B85"/>
      <c r="C85"/>
      <c r="D85"/>
      <c r="E85"/>
      <c r="F85"/>
      <c r="G85"/>
      <c r="H85"/>
      <c r="I85"/>
      <c r="J85"/>
      <c r="K85"/>
    </row>
    <row r="86" spans="1:11" ht="18" customHeight="1" x14ac:dyDescent="0.25">
      <c r="A86" s="24" t="str">
        <f t="shared" si="6"/>
        <v/>
      </c>
      <c r="B86"/>
      <c r="C86"/>
      <c r="D86"/>
      <c r="E86"/>
      <c r="F86"/>
      <c r="G86"/>
      <c r="H86"/>
      <c r="I86"/>
      <c r="J86"/>
      <c r="K86"/>
    </row>
    <row r="87" spans="1:11" ht="18" customHeight="1" x14ac:dyDescent="0.25">
      <c r="A87" s="24" t="str">
        <f t="shared" si="6"/>
        <v/>
      </c>
      <c r="B87"/>
      <c r="C87"/>
      <c r="D87"/>
      <c r="E87"/>
      <c r="F87"/>
      <c r="G87"/>
      <c r="H87"/>
      <c r="I87"/>
      <c r="J87"/>
      <c r="K87"/>
    </row>
    <row r="88" spans="1:11" ht="18" customHeight="1" x14ac:dyDescent="0.25">
      <c r="A88" s="24" t="str">
        <f t="shared" si="6"/>
        <v/>
      </c>
      <c r="B88"/>
      <c r="C88"/>
      <c r="D88"/>
      <c r="E88"/>
      <c r="F88"/>
      <c r="G88"/>
      <c r="H88"/>
      <c r="I88"/>
      <c r="J88"/>
      <c r="K88"/>
    </row>
    <row r="89" spans="1:11" ht="18" customHeight="1" x14ac:dyDescent="0.25">
      <c r="A89" s="24" t="str">
        <f t="shared" si="6"/>
        <v/>
      </c>
      <c r="B89"/>
      <c r="C89"/>
      <c r="D89"/>
      <c r="E89"/>
      <c r="F89"/>
      <c r="G89"/>
      <c r="H89"/>
      <c r="I89"/>
      <c r="J89"/>
      <c r="K89"/>
    </row>
    <row r="90" spans="1:11" ht="18" customHeight="1" x14ac:dyDescent="0.25">
      <c r="A90" s="24" t="str">
        <f t="shared" si="6"/>
        <v/>
      </c>
      <c r="B90"/>
      <c r="C90"/>
      <c r="D90"/>
      <c r="E90"/>
      <c r="F90"/>
      <c r="G90"/>
      <c r="H90"/>
      <c r="I90"/>
      <c r="J90"/>
      <c r="K90"/>
    </row>
    <row r="91" spans="1:11" ht="18" customHeight="1" x14ac:dyDescent="0.25">
      <c r="A91" s="24" t="str">
        <f t="shared" si="6"/>
        <v/>
      </c>
      <c r="B91"/>
      <c r="C91"/>
      <c r="D91"/>
      <c r="E91"/>
      <c r="F91"/>
      <c r="G91"/>
      <c r="H91"/>
      <c r="I91"/>
      <c r="J91"/>
      <c r="K91"/>
    </row>
    <row r="92" spans="1:11" ht="18" customHeight="1" x14ac:dyDescent="0.25">
      <c r="A92" s="24" t="str">
        <f t="shared" si="6"/>
        <v/>
      </c>
      <c r="B92"/>
      <c r="C92"/>
      <c r="D92"/>
      <c r="E92"/>
      <c r="F92"/>
      <c r="G92"/>
      <c r="H92"/>
      <c r="I92"/>
      <c r="J92"/>
      <c r="K92"/>
    </row>
    <row r="93" spans="1:11" ht="18" customHeight="1" x14ac:dyDescent="0.25">
      <c r="A93" s="24" t="str">
        <f t="shared" si="6"/>
        <v/>
      </c>
      <c r="B93"/>
      <c r="C93"/>
      <c r="D93"/>
      <c r="E93"/>
      <c r="F93"/>
      <c r="G93"/>
      <c r="H93"/>
      <c r="I93"/>
      <c r="J93"/>
      <c r="K93"/>
    </row>
    <row r="94" spans="1:11" ht="18" customHeight="1" x14ac:dyDescent="0.25">
      <c r="A94" s="24" t="str">
        <f t="shared" si="6"/>
        <v/>
      </c>
      <c r="B94"/>
      <c r="C94"/>
      <c r="D94"/>
      <c r="E94"/>
      <c r="F94"/>
      <c r="G94"/>
      <c r="H94"/>
      <c r="I94"/>
      <c r="J94"/>
      <c r="K94"/>
    </row>
    <row r="95" spans="1:11" ht="18" customHeight="1" x14ac:dyDescent="0.25">
      <c r="A95" s="24" t="str">
        <f t="shared" si="6"/>
        <v/>
      </c>
      <c r="B95"/>
      <c r="C95"/>
      <c r="D95"/>
      <c r="E95"/>
      <c r="F95"/>
      <c r="G95"/>
      <c r="H95"/>
      <c r="I95"/>
      <c r="J95"/>
      <c r="K95"/>
    </row>
    <row r="96" spans="1:11" ht="18" customHeight="1" x14ac:dyDescent="0.25">
      <c r="A96" s="24" t="str">
        <f t="shared" si="6"/>
        <v/>
      </c>
      <c r="B96"/>
      <c r="C96"/>
      <c r="D96"/>
      <c r="E96"/>
      <c r="F96"/>
      <c r="G96"/>
      <c r="H96"/>
      <c r="I96"/>
      <c r="J96"/>
      <c r="K96"/>
    </row>
    <row r="97" spans="1:11" ht="18" customHeight="1" x14ac:dyDescent="0.25">
      <c r="A97" s="24" t="str">
        <f t="shared" si="6"/>
        <v/>
      </c>
      <c r="B97"/>
      <c r="C97"/>
      <c r="D97"/>
      <c r="E97"/>
      <c r="F97"/>
      <c r="G97"/>
      <c r="H97"/>
      <c r="I97"/>
      <c r="J97"/>
      <c r="K97"/>
    </row>
    <row r="98" spans="1:11" ht="18" customHeight="1" x14ac:dyDescent="0.25">
      <c r="A98" s="24" t="str">
        <f t="shared" si="6"/>
        <v/>
      </c>
      <c r="B98"/>
      <c r="C98"/>
      <c r="D98"/>
      <c r="E98"/>
      <c r="F98"/>
      <c r="G98"/>
      <c r="H98"/>
      <c r="I98"/>
      <c r="J98"/>
      <c r="K98"/>
    </row>
    <row r="99" spans="1:11" ht="18" customHeight="1" x14ac:dyDescent="0.25">
      <c r="A99" s="24" t="str">
        <f t="shared" si="6"/>
        <v/>
      </c>
      <c r="B99"/>
      <c r="C99"/>
      <c r="D99"/>
      <c r="E99"/>
      <c r="F99"/>
      <c r="G99"/>
      <c r="H99"/>
      <c r="I99"/>
      <c r="J99"/>
      <c r="K99"/>
    </row>
    <row r="100" spans="1:11" ht="18" customHeight="1" x14ac:dyDescent="0.25">
      <c r="A100" s="24" t="str">
        <f t="shared" si="6"/>
        <v/>
      </c>
      <c r="B100"/>
      <c r="C100"/>
      <c r="D100"/>
      <c r="E100"/>
      <c r="F100"/>
      <c r="G100"/>
      <c r="H100"/>
      <c r="I100"/>
      <c r="J100"/>
      <c r="K100"/>
    </row>
    <row r="101" spans="1:11" ht="18" customHeight="1" x14ac:dyDescent="0.25">
      <c r="A101" s="24" t="str">
        <f t="shared" si="6"/>
        <v/>
      </c>
      <c r="B101"/>
      <c r="C101"/>
      <c r="D101"/>
      <c r="E101"/>
      <c r="F101"/>
      <c r="G101"/>
      <c r="H101"/>
      <c r="I101"/>
      <c r="J101"/>
      <c r="K101"/>
    </row>
    <row r="102" spans="1:11" ht="18" customHeight="1" x14ac:dyDescent="0.25">
      <c r="A102" s="24" t="str">
        <f t="shared" si="6"/>
        <v/>
      </c>
      <c r="B102"/>
      <c r="C102"/>
      <c r="D102"/>
      <c r="E102"/>
      <c r="F102"/>
      <c r="G102"/>
      <c r="H102"/>
      <c r="I102"/>
      <c r="J102"/>
      <c r="K102"/>
    </row>
    <row r="103" spans="1:11" ht="18" customHeight="1" x14ac:dyDescent="0.25">
      <c r="A103" s="24" t="str">
        <f t="shared" si="6"/>
        <v/>
      </c>
      <c r="B103"/>
      <c r="C103"/>
      <c r="D103"/>
      <c r="E103"/>
      <c r="F103"/>
      <c r="G103"/>
      <c r="H103"/>
      <c r="I103"/>
      <c r="J103"/>
      <c r="K103"/>
    </row>
    <row r="104" spans="1:11" ht="18" customHeight="1" x14ac:dyDescent="0.25">
      <c r="A104" s="24" t="str">
        <f t="shared" si="6"/>
        <v/>
      </c>
      <c r="B104"/>
      <c r="C104"/>
      <c r="D104"/>
      <c r="E104"/>
      <c r="F104"/>
      <c r="G104"/>
      <c r="H104"/>
      <c r="I104"/>
      <c r="J104"/>
      <c r="K104"/>
    </row>
    <row r="105" spans="1:11" ht="18" customHeight="1" x14ac:dyDescent="0.25">
      <c r="A105" s="24" t="str">
        <f t="shared" si="6"/>
        <v/>
      </c>
      <c r="B105"/>
      <c r="C105"/>
      <c r="D105"/>
      <c r="E105"/>
      <c r="F105"/>
      <c r="G105"/>
      <c r="H105"/>
      <c r="I105"/>
      <c r="J105"/>
      <c r="K105"/>
    </row>
    <row r="106" spans="1:11" ht="18" customHeight="1" x14ac:dyDescent="0.25">
      <c r="A106" s="24" t="str">
        <f t="shared" si="6"/>
        <v/>
      </c>
      <c r="B106"/>
      <c r="C106"/>
      <c r="D106"/>
      <c r="E106"/>
      <c r="F106"/>
      <c r="G106"/>
      <c r="H106"/>
      <c r="I106"/>
      <c r="J106"/>
      <c r="K106"/>
    </row>
    <row r="107" spans="1:11" ht="18" customHeight="1" x14ac:dyDescent="0.25">
      <c r="A107" s="24" t="str">
        <f t="shared" si="6"/>
        <v/>
      </c>
      <c r="B107"/>
      <c r="C107"/>
      <c r="D107"/>
      <c r="E107"/>
      <c r="F107"/>
      <c r="G107"/>
      <c r="H107"/>
      <c r="I107"/>
      <c r="J107"/>
      <c r="K107"/>
    </row>
    <row r="108" spans="1:11" ht="18" customHeight="1" x14ac:dyDescent="0.25">
      <c r="A108" s="24" t="str">
        <f t="shared" si="6"/>
        <v/>
      </c>
      <c r="B108"/>
      <c r="C108"/>
      <c r="D108"/>
      <c r="E108"/>
      <c r="F108"/>
      <c r="G108"/>
      <c r="H108"/>
      <c r="I108"/>
      <c r="J108"/>
      <c r="K108"/>
    </row>
    <row r="109" spans="1:11" ht="18" customHeight="1" x14ac:dyDescent="0.25">
      <c r="A109" s="24" t="str">
        <f t="shared" si="6"/>
        <v/>
      </c>
      <c r="B109"/>
      <c r="C109"/>
      <c r="D109"/>
      <c r="E109"/>
      <c r="F109"/>
      <c r="G109"/>
      <c r="H109"/>
      <c r="I109"/>
      <c r="J109"/>
      <c r="K109"/>
    </row>
    <row r="110" spans="1:11" ht="18" customHeight="1" x14ac:dyDescent="0.25">
      <c r="A110" s="24" t="str">
        <f t="shared" si="6"/>
        <v/>
      </c>
      <c r="B110"/>
      <c r="C110"/>
      <c r="D110"/>
      <c r="E110"/>
      <c r="F110"/>
      <c r="G110"/>
      <c r="H110"/>
      <c r="I110"/>
      <c r="J110"/>
      <c r="K110"/>
    </row>
    <row r="111" spans="1:11" ht="18" customHeight="1" x14ac:dyDescent="0.25">
      <c r="A111" s="24" t="str">
        <f t="shared" si="6"/>
        <v/>
      </c>
      <c r="B111"/>
      <c r="C111"/>
      <c r="D111"/>
      <c r="E111"/>
      <c r="F111"/>
      <c r="G111"/>
      <c r="H111"/>
      <c r="I111"/>
      <c r="J111"/>
      <c r="K111"/>
    </row>
    <row r="112" spans="1:11" ht="18" customHeight="1" x14ac:dyDescent="0.25">
      <c r="A112" s="24" t="str">
        <f t="shared" si="6"/>
        <v/>
      </c>
      <c r="B112"/>
      <c r="C112"/>
      <c r="D112"/>
      <c r="E112"/>
      <c r="F112"/>
      <c r="G112"/>
      <c r="H112"/>
      <c r="I112"/>
      <c r="J112"/>
      <c r="K112"/>
    </row>
    <row r="113" spans="1:11" ht="18" customHeight="1" x14ac:dyDescent="0.25">
      <c r="A113" s="24" t="str">
        <f t="shared" si="6"/>
        <v/>
      </c>
      <c r="B113"/>
      <c r="C113"/>
      <c r="D113"/>
      <c r="E113"/>
      <c r="F113"/>
      <c r="G113"/>
      <c r="H113"/>
      <c r="I113"/>
      <c r="J113"/>
      <c r="K113"/>
    </row>
    <row r="114" spans="1:11" ht="18" customHeight="1" x14ac:dyDescent="0.25">
      <c r="A114" s="24" t="str">
        <f t="shared" si="6"/>
        <v/>
      </c>
      <c r="B114"/>
      <c r="C114"/>
      <c r="D114"/>
      <c r="E114"/>
      <c r="F114"/>
      <c r="G114"/>
      <c r="H114"/>
      <c r="I114"/>
      <c r="J114"/>
      <c r="K114"/>
    </row>
    <row r="115" spans="1:11" ht="18" customHeight="1" x14ac:dyDescent="0.25">
      <c r="A115" s="24" t="str">
        <f t="shared" si="6"/>
        <v/>
      </c>
      <c r="B115"/>
      <c r="C115"/>
      <c r="D115"/>
      <c r="E115"/>
      <c r="F115"/>
      <c r="G115"/>
      <c r="H115"/>
      <c r="I115"/>
      <c r="J115"/>
      <c r="K115"/>
    </row>
    <row r="116" spans="1:11" ht="18" customHeight="1" x14ac:dyDescent="0.25">
      <c r="A116" s="24" t="str">
        <f t="shared" si="6"/>
        <v/>
      </c>
      <c r="B116"/>
      <c r="C116"/>
      <c r="D116"/>
      <c r="E116"/>
      <c r="F116"/>
      <c r="G116"/>
      <c r="H116"/>
      <c r="I116"/>
      <c r="J116"/>
      <c r="K116"/>
    </row>
    <row r="117" spans="1:11" ht="18" customHeight="1" x14ac:dyDescent="0.25">
      <c r="A117" s="24" t="str">
        <f t="shared" si="6"/>
        <v/>
      </c>
      <c r="B117"/>
      <c r="C117"/>
      <c r="D117"/>
      <c r="E117"/>
      <c r="F117"/>
      <c r="G117"/>
      <c r="H117"/>
      <c r="I117"/>
      <c r="J117"/>
      <c r="K117"/>
    </row>
    <row r="118" spans="1:11" ht="18" customHeight="1" x14ac:dyDescent="0.25">
      <c r="A118" s="24" t="str">
        <f t="shared" si="6"/>
        <v/>
      </c>
      <c r="B118"/>
      <c r="C118"/>
      <c r="D118"/>
      <c r="E118"/>
      <c r="F118"/>
      <c r="G118"/>
      <c r="H118"/>
      <c r="I118"/>
      <c r="J118"/>
      <c r="K118"/>
    </row>
    <row r="119" spans="1:11" ht="18" customHeight="1" x14ac:dyDescent="0.25">
      <c r="A119" s="24" t="str">
        <f t="shared" si="6"/>
        <v/>
      </c>
      <c r="B119"/>
      <c r="C119"/>
      <c r="D119"/>
      <c r="E119"/>
      <c r="F119"/>
      <c r="G119"/>
      <c r="H119"/>
      <c r="I119"/>
      <c r="J119"/>
      <c r="K119"/>
    </row>
    <row r="120" spans="1:11" ht="18" customHeight="1" x14ac:dyDescent="0.25">
      <c r="A120" s="24" t="str">
        <f t="shared" si="6"/>
        <v/>
      </c>
      <c r="B120"/>
      <c r="C120"/>
      <c r="D120"/>
      <c r="E120"/>
      <c r="F120"/>
      <c r="G120"/>
      <c r="H120"/>
      <c r="I120"/>
      <c r="J120"/>
      <c r="K120"/>
    </row>
    <row r="121" spans="1:11" ht="18" customHeight="1" x14ac:dyDescent="0.25">
      <c r="A121" s="24" t="str">
        <f t="shared" si="6"/>
        <v/>
      </c>
      <c r="B121"/>
      <c r="C121"/>
      <c r="D121"/>
      <c r="E121"/>
      <c r="F121"/>
      <c r="G121"/>
      <c r="H121"/>
      <c r="I121"/>
      <c r="J121"/>
      <c r="K121"/>
    </row>
    <row r="122" spans="1:11" ht="27.95" customHeight="1" x14ac:dyDescent="0.25">
      <c r="A122" s="24" t="str">
        <f t="shared" si="6"/>
        <v/>
      </c>
      <c r="B122"/>
      <c r="C122"/>
      <c r="D122"/>
      <c r="E122"/>
      <c r="F122"/>
      <c r="G122"/>
      <c r="H122"/>
      <c r="I122"/>
      <c r="J122"/>
      <c r="K122"/>
    </row>
    <row r="123" spans="1:11" ht="28.5" customHeight="1" x14ac:dyDescent="0.25">
      <c r="A123" s="24" t="str">
        <f t="shared" si="6"/>
        <v/>
      </c>
      <c r="B123"/>
      <c r="C123"/>
      <c r="D123"/>
      <c r="E123"/>
      <c r="F123"/>
      <c r="G123"/>
      <c r="H123"/>
      <c r="I123"/>
      <c r="J123"/>
      <c r="K123"/>
    </row>
    <row r="124" spans="1:11" ht="17.25" customHeight="1" x14ac:dyDescent="0.25">
      <c r="A124" s="24" t="str">
        <f t="shared" si="6"/>
        <v/>
      </c>
      <c r="B124"/>
      <c r="C124"/>
      <c r="D124"/>
      <c r="E124"/>
      <c r="F124"/>
      <c r="G124"/>
      <c r="H124"/>
      <c r="I124"/>
      <c r="J124"/>
      <c r="K124"/>
    </row>
    <row r="125" spans="1:11" ht="17.25" customHeight="1" x14ac:dyDescent="0.25">
      <c r="A125" s="24" t="str">
        <f t="shared" si="6"/>
        <v/>
      </c>
      <c r="B125"/>
      <c r="C125"/>
      <c r="D125"/>
      <c r="E125"/>
      <c r="F125"/>
      <c r="G125"/>
      <c r="H125"/>
      <c r="I125"/>
      <c r="J125"/>
      <c r="K125"/>
    </row>
    <row r="126" spans="1:11" ht="28.5" customHeight="1" x14ac:dyDescent="0.25">
      <c r="A126" s="24" t="str">
        <f t="shared" si="6"/>
        <v/>
      </c>
      <c r="B126"/>
      <c r="C126"/>
      <c r="D126"/>
      <c r="E126"/>
      <c r="F126"/>
      <c r="G126"/>
      <c r="H126"/>
      <c r="I126"/>
      <c r="J126"/>
      <c r="K126"/>
    </row>
    <row r="127" spans="1:11" ht="21.95" customHeight="1" x14ac:dyDescent="0.25">
      <c r="A127" s="24" t="str">
        <f t="shared" si="6"/>
        <v/>
      </c>
      <c r="B127"/>
      <c r="C127"/>
      <c r="D127"/>
      <c r="E127"/>
      <c r="F127"/>
      <c r="G127"/>
      <c r="H127"/>
      <c r="I127"/>
      <c r="J127"/>
      <c r="K127"/>
    </row>
    <row r="128" spans="1:11" ht="17.25" customHeight="1" x14ac:dyDescent="0.25">
      <c r="A128" s="24" t="str">
        <f t="shared" si="6"/>
        <v/>
      </c>
      <c r="B128"/>
      <c r="C128"/>
      <c r="D128"/>
      <c r="E128"/>
      <c r="F128"/>
      <c r="G128"/>
      <c r="H128"/>
      <c r="I128"/>
      <c r="J128"/>
      <c r="K128"/>
    </row>
    <row r="129" spans="1:11" ht="17.25" customHeight="1" x14ac:dyDescent="0.25">
      <c r="A129" s="24" t="str">
        <f t="shared" si="6"/>
        <v/>
      </c>
      <c r="B129"/>
      <c r="C129"/>
      <c r="D129"/>
      <c r="E129"/>
      <c r="F129"/>
      <c r="G129"/>
      <c r="H129"/>
      <c r="I129"/>
      <c r="J129"/>
      <c r="K129"/>
    </row>
    <row r="130" spans="1:11" ht="17.25" customHeight="1" x14ac:dyDescent="0.25">
      <c r="A130" s="24" t="str">
        <f t="shared" si="6"/>
        <v/>
      </c>
      <c r="B130"/>
      <c r="C130"/>
      <c r="D130"/>
      <c r="E130"/>
      <c r="F130"/>
      <c r="G130"/>
      <c r="H130"/>
      <c r="I130"/>
      <c r="J130"/>
      <c r="K130"/>
    </row>
    <row r="131" spans="1:11" ht="17.25" customHeight="1" x14ac:dyDescent="0.25">
      <c r="A131" s="24" t="str">
        <f t="shared" si="6"/>
        <v/>
      </c>
      <c r="B131"/>
      <c r="C131"/>
      <c r="D131"/>
      <c r="E131"/>
      <c r="F131"/>
      <c r="G131"/>
      <c r="H131"/>
      <c r="I131"/>
      <c r="J131"/>
      <c r="K131"/>
    </row>
  </sheetData>
  <mergeCells count="1">
    <mergeCell ref="B4:K4"/>
  </mergeCells>
  <conditionalFormatting sqref="J15:K17 G9:K9 J13:K13 J10:K11">
    <cfRule type="cellIs" dxfId="13" priority="20" operator="equal">
      <formula>0</formula>
    </cfRule>
  </conditionalFormatting>
  <conditionalFormatting sqref="J18:K18">
    <cfRule type="cellIs" dxfId="12" priority="15" operator="equal">
      <formula>0</formula>
    </cfRule>
  </conditionalFormatting>
  <conditionalFormatting sqref="J12:K12">
    <cfRule type="cellIs" dxfId="11" priority="11" operator="equal">
      <formula>0</formula>
    </cfRule>
  </conditionalFormatting>
  <conditionalFormatting sqref="G10:G13">
    <cfRule type="cellIs" dxfId="10" priority="10" operator="equal">
      <formula>0</formula>
    </cfRule>
  </conditionalFormatting>
  <conditionalFormatting sqref="H15:I15">
    <cfRule type="cellIs" dxfId="9" priority="7" operator="equal">
      <formula>0</formula>
    </cfRule>
  </conditionalFormatting>
  <conditionalFormatting sqref="G15">
    <cfRule type="cellIs" dxfId="8" priority="8" operator="equal">
      <formula>0</formula>
    </cfRule>
  </conditionalFormatting>
  <conditionalFormatting sqref="H10:I13">
    <cfRule type="cellIs" dxfId="7" priority="2" operator="equal">
      <formula>0</formula>
    </cfRule>
  </conditionalFormatting>
  <conditionalFormatting sqref="H16:I18">
    <cfRule type="cellIs" dxfId="6" priority="1" operator="equal">
      <formula>0</formula>
    </cfRule>
  </conditionalFormatting>
  <conditionalFormatting sqref="G16:G18">
    <cfRule type="cellIs" dxfId="5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&amp;L&amp;9&amp;K04-048&amp;D&amp;C&amp;9&amp;K04-047&amp;P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opLeftCell="D1" zoomScale="90" zoomScaleNormal="90" workbookViewId="0">
      <selection activeCell="I6" sqref="I6"/>
    </sheetView>
  </sheetViews>
  <sheetFormatPr defaultRowHeight="21.95" customHeight="1" x14ac:dyDescent="0.25"/>
  <cols>
    <col min="1" max="3" width="7.7109375" style="5" hidden="1" customWidth="1"/>
    <col min="4" max="4" width="7.7109375" style="5" customWidth="1"/>
    <col min="5" max="5" width="8.7109375" style="5" hidden="1" customWidth="1"/>
    <col min="6" max="6" width="45.7109375" style="5" customWidth="1"/>
    <col min="7" max="7" width="14.7109375" style="28" customWidth="1"/>
    <col min="8" max="9" width="14.7109375" style="5" customWidth="1"/>
    <col min="10" max="10" width="10.7109375" style="5" customWidth="1"/>
    <col min="11" max="11" width="14.7109375" style="5" customWidth="1"/>
    <col min="12" max="16384" width="9.140625" style="5"/>
  </cols>
  <sheetData>
    <row r="1" spans="1:11" ht="21.95" customHeight="1" x14ac:dyDescent="0.25">
      <c r="A1" s="1"/>
      <c r="B1" s="80" t="s">
        <v>180</v>
      </c>
      <c r="C1" s="1"/>
      <c r="D1" s="76" t="str">
        <f>Sys!B5</f>
        <v>Institut za arheologiju</v>
      </c>
      <c r="E1" s="1"/>
      <c r="F1" s="1"/>
      <c r="G1" s="2"/>
      <c r="H1" s="1"/>
      <c r="I1" s="1"/>
      <c r="J1" s="1"/>
      <c r="K1" s="1"/>
    </row>
    <row r="2" spans="1:11" ht="21.95" customHeight="1" x14ac:dyDescent="0.25">
      <c r="A2" s="1"/>
      <c r="B2" s="80"/>
      <c r="C2" s="1"/>
      <c r="D2" s="76" t="str">
        <f>Sys!B6</f>
        <v>10000, Zagreb, Jurjevska ulica 15</v>
      </c>
      <c r="E2" s="1"/>
      <c r="F2" s="1"/>
      <c r="G2" s="2"/>
      <c r="H2" s="1"/>
      <c r="I2" s="1"/>
      <c r="J2" s="1"/>
      <c r="K2" s="1"/>
    </row>
    <row r="3" spans="1:11" ht="21.95" customHeight="1" x14ac:dyDescent="0.25">
      <c r="A3" s="1"/>
      <c r="B3" s="80"/>
      <c r="C3" s="1"/>
      <c r="D3" s="1"/>
      <c r="E3" s="1"/>
      <c r="F3" s="1"/>
      <c r="G3" s="2"/>
      <c r="H3" s="1"/>
      <c r="I3" s="1"/>
      <c r="J3" s="1"/>
      <c r="K3" s="1"/>
    </row>
    <row r="4" spans="1:11" ht="21.95" customHeight="1" x14ac:dyDescent="0.25">
      <c r="A4" s="77"/>
      <c r="B4" s="77" t="s">
        <v>198</v>
      </c>
      <c r="C4" s="77"/>
      <c r="D4" s="113" t="s">
        <v>199</v>
      </c>
      <c r="E4" s="113"/>
      <c r="F4" s="113"/>
      <c r="G4" s="113"/>
      <c r="H4" s="113"/>
      <c r="I4" s="113"/>
      <c r="J4" s="113"/>
      <c r="K4" s="113"/>
    </row>
    <row r="5" spans="1:11" ht="21.95" customHeight="1" x14ac:dyDescent="0.25">
      <c r="A5" s="1"/>
      <c r="B5" s="1"/>
      <c r="C5" s="1"/>
      <c r="D5" s="1"/>
      <c r="E5" s="1"/>
      <c r="F5" s="1"/>
      <c r="G5" s="2"/>
      <c r="H5" s="1"/>
      <c r="I5" s="1"/>
      <c r="J5" s="1"/>
      <c r="K5" s="1"/>
    </row>
    <row r="6" spans="1:11" ht="39.950000000000003" customHeight="1" x14ac:dyDescent="0.25">
      <c r="A6" s="6"/>
      <c r="B6" s="6" t="s">
        <v>182</v>
      </c>
      <c r="C6" s="6" t="s">
        <v>183</v>
      </c>
      <c r="D6" s="6" t="s">
        <v>184</v>
      </c>
      <c r="E6" s="6" t="s">
        <v>158</v>
      </c>
      <c r="F6" s="6" t="s">
        <v>3</v>
      </c>
      <c r="G6" s="7" t="s">
        <v>240</v>
      </c>
      <c r="H6" s="6" t="s">
        <v>186</v>
      </c>
      <c r="I6" s="6" t="s">
        <v>241</v>
      </c>
      <c r="J6" s="6" t="s">
        <v>217</v>
      </c>
      <c r="K6" s="66" t="s">
        <v>187</v>
      </c>
    </row>
    <row r="7" spans="1:11" ht="12.95" customHeight="1" x14ac:dyDescent="0.25">
      <c r="A7" s="10"/>
      <c r="B7" s="10"/>
      <c r="C7" s="10"/>
      <c r="D7" s="10">
        <v>1</v>
      </c>
      <c r="E7" s="10">
        <v>2</v>
      </c>
      <c r="F7" s="10">
        <v>2</v>
      </c>
      <c r="G7" s="10">
        <v>3</v>
      </c>
      <c r="H7" s="10">
        <v>4</v>
      </c>
      <c r="I7" s="10">
        <v>5</v>
      </c>
      <c r="J7" s="10">
        <v>6</v>
      </c>
      <c r="K7" s="10">
        <v>7</v>
      </c>
    </row>
    <row r="8" spans="1:11" ht="24.95" customHeight="1" x14ac:dyDescent="0.25">
      <c r="A8" s="24" t="str">
        <f t="shared" ref="A8:A71" si="0">LEFT(E8,1)</f>
        <v>3</v>
      </c>
      <c r="B8" s="24" t="s">
        <v>193</v>
      </c>
      <c r="C8" s="24" t="s">
        <v>194</v>
      </c>
      <c r="D8" s="83" t="s">
        <v>200</v>
      </c>
      <c r="E8" s="25" t="s">
        <v>48</v>
      </c>
      <c r="F8" s="81" t="s">
        <v>201</v>
      </c>
      <c r="G8" s="29">
        <f>SUBTOTAL(9,G9:G14)</f>
        <v>1571328.69</v>
      </c>
      <c r="H8" s="29">
        <f t="shared" ref="H8:I8" si="1">SUBTOTAL(9,H9:H14)</f>
        <v>1685205</v>
      </c>
      <c r="I8" s="29">
        <f t="shared" si="1"/>
        <v>1707799.1500000001</v>
      </c>
      <c r="J8" s="29">
        <f>IF(H8&lt;&gt;0,I8/H8,"")</f>
        <v>1.0134073599354383</v>
      </c>
      <c r="K8" s="29">
        <f>IF(G8&lt;&gt;0,I8/G8,"")</f>
        <v>1.0868503584695575</v>
      </c>
    </row>
    <row r="9" spans="1:11" ht="24.95" customHeight="1" x14ac:dyDescent="0.25">
      <c r="A9" s="24" t="str">
        <f t="shared" si="0"/>
        <v>3</v>
      </c>
      <c r="B9" s="24" t="s">
        <v>193</v>
      </c>
      <c r="C9" s="24" t="s">
        <v>194</v>
      </c>
      <c r="D9" s="83" t="s">
        <v>202</v>
      </c>
      <c r="E9" s="25" t="s">
        <v>48</v>
      </c>
      <c r="F9" s="81" t="s">
        <v>203</v>
      </c>
      <c r="G9" s="29"/>
      <c r="H9" s="29"/>
      <c r="I9" s="29"/>
      <c r="J9" s="29"/>
      <c r="K9" s="29"/>
    </row>
    <row r="10" spans="1:11" ht="24.95" customHeight="1" x14ac:dyDescent="0.25">
      <c r="A10" s="24" t="str">
        <f t="shared" si="0"/>
        <v>3</v>
      </c>
      <c r="B10" s="24" t="s">
        <v>193</v>
      </c>
      <c r="C10" s="24" t="s">
        <v>195</v>
      </c>
      <c r="D10" s="83" t="s">
        <v>204</v>
      </c>
      <c r="E10" s="25" t="s">
        <v>66</v>
      </c>
      <c r="F10" s="81" t="s">
        <v>205</v>
      </c>
      <c r="G10" s="29">
        <f>'Prihodi i rashodi'!J26</f>
        <v>1571328.69</v>
      </c>
      <c r="H10" s="29">
        <f>'Prihodi i rashodi'!K26</f>
        <v>1685205</v>
      </c>
      <c r="I10" s="29">
        <f>'Prihodi i rashodi'!L26</f>
        <v>1707799.1500000001</v>
      </c>
      <c r="J10" s="29">
        <f>IF(H10&lt;&gt;0,I10/H10,"")</f>
        <v>1.0134073599354383</v>
      </c>
      <c r="K10" s="29">
        <f>IF(G10&lt;&gt;0,I10/G10,"")</f>
        <v>1.0868503584695575</v>
      </c>
    </row>
    <row r="11" spans="1:11" ht="24.95" customHeight="1" x14ac:dyDescent="0.25">
      <c r="A11" s="24"/>
      <c r="B11" s="24"/>
      <c r="C11" s="24"/>
      <c r="D11" s="83" t="s">
        <v>206</v>
      </c>
      <c r="E11" s="25"/>
      <c r="F11" s="81" t="s">
        <v>207</v>
      </c>
      <c r="G11" s="29"/>
      <c r="H11" s="29"/>
      <c r="I11" s="29"/>
      <c r="J11" s="29"/>
      <c r="K11" s="29"/>
    </row>
    <row r="12" spans="1:11" ht="24.95" customHeight="1" x14ac:dyDescent="0.25">
      <c r="A12" s="24" t="str">
        <f t="shared" si="0"/>
        <v>3</v>
      </c>
      <c r="B12" s="24" t="s">
        <v>193</v>
      </c>
      <c r="C12" s="24" t="s">
        <v>196</v>
      </c>
      <c r="D12" s="83" t="s">
        <v>208</v>
      </c>
      <c r="E12" s="25" t="s">
        <v>75</v>
      </c>
      <c r="F12" s="81" t="s">
        <v>209</v>
      </c>
      <c r="G12" s="29"/>
      <c r="H12" s="29"/>
      <c r="I12" s="29"/>
      <c r="J12" s="29"/>
      <c r="K12" s="29"/>
    </row>
    <row r="13" spans="1:11" ht="24.95" customHeight="1" x14ac:dyDescent="0.25">
      <c r="A13" s="24" t="str">
        <f t="shared" si="0"/>
        <v>4</v>
      </c>
      <c r="B13" s="24" t="s">
        <v>193</v>
      </c>
      <c r="C13" s="24" t="s">
        <v>196</v>
      </c>
      <c r="D13" s="83" t="s">
        <v>210</v>
      </c>
      <c r="E13" s="25" t="s">
        <v>197</v>
      </c>
      <c r="F13" s="81" t="s">
        <v>211</v>
      </c>
      <c r="G13" s="29"/>
      <c r="H13" s="29"/>
      <c r="I13" s="29"/>
      <c r="J13" s="29"/>
      <c r="K13" s="29"/>
    </row>
    <row r="14" spans="1:11" ht="35.1" customHeight="1" x14ac:dyDescent="0.25">
      <c r="A14" s="24" t="str">
        <f t="shared" si="0"/>
        <v>3</v>
      </c>
      <c r="B14" s="24" t="s">
        <v>193</v>
      </c>
      <c r="C14" s="24" t="s">
        <v>195</v>
      </c>
      <c r="D14" s="83" t="s">
        <v>212</v>
      </c>
      <c r="E14" s="25" t="s">
        <v>66</v>
      </c>
      <c r="F14" s="81" t="s">
        <v>213</v>
      </c>
      <c r="G14" s="29"/>
      <c r="H14" s="29"/>
      <c r="I14" s="29"/>
      <c r="J14" s="29"/>
      <c r="K14" s="29"/>
    </row>
    <row r="15" spans="1:11" ht="39.950000000000003" customHeight="1" x14ac:dyDescent="0.25">
      <c r="A15" s="6"/>
      <c r="B15" s="6"/>
      <c r="C15" s="6"/>
      <c r="D15" s="6"/>
      <c r="E15" s="6"/>
      <c r="F15" s="6"/>
      <c r="G15" s="78"/>
      <c r="H15" s="78"/>
      <c r="I15" s="78"/>
      <c r="J15" s="78"/>
      <c r="K15" s="79"/>
    </row>
    <row r="16" spans="1:11" ht="18" customHeight="1" x14ac:dyDescent="0.25">
      <c r="A16" s="24" t="str">
        <f t="shared" si="0"/>
        <v/>
      </c>
      <c r="B16"/>
      <c r="C16"/>
      <c r="D16"/>
      <c r="E16"/>
      <c r="F16"/>
      <c r="G16"/>
      <c r="H16"/>
      <c r="I16"/>
      <c r="J16"/>
      <c r="K16"/>
    </row>
    <row r="17" spans="1:11" ht="18" customHeight="1" x14ac:dyDescent="0.25">
      <c r="A17" s="24" t="str">
        <f t="shared" si="0"/>
        <v/>
      </c>
      <c r="B17"/>
      <c r="C17"/>
      <c r="D17"/>
      <c r="E17"/>
      <c r="F17"/>
      <c r="G17"/>
      <c r="H17"/>
      <c r="I17"/>
      <c r="J17"/>
      <c r="K17"/>
    </row>
    <row r="18" spans="1:11" ht="18" customHeight="1" x14ac:dyDescent="0.25">
      <c r="A18" s="24" t="str">
        <f t="shared" si="0"/>
        <v/>
      </c>
      <c r="B18"/>
      <c r="C18"/>
      <c r="D18"/>
      <c r="E18"/>
      <c r="F18"/>
      <c r="G18"/>
      <c r="H18"/>
      <c r="I18"/>
      <c r="J18"/>
      <c r="K18"/>
    </row>
    <row r="19" spans="1:11" ht="18" customHeight="1" x14ac:dyDescent="0.25">
      <c r="A19" s="24" t="str">
        <f t="shared" si="0"/>
        <v/>
      </c>
      <c r="B19"/>
      <c r="C19"/>
      <c r="D19"/>
      <c r="E19"/>
      <c r="F19"/>
      <c r="G19"/>
      <c r="H19"/>
      <c r="I19"/>
      <c r="J19"/>
      <c r="K19"/>
    </row>
    <row r="20" spans="1:11" ht="18" customHeight="1" x14ac:dyDescent="0.25">
      <c r="A20" s="24" t="str">
        <f t="shared" si="0"/>
        <v/>
      </c>
      <c r="B20"/>
      <c r="C20"/>
      <c r="D20"/>
      <c r="E20"/>
      <c r="F20"/>
      <c r="G20"/>
      <c r="H20"/>
      <c r="I20"/>
      <c r="J20"/>
      <c r="K20"/>
    </row>
    <row r="21" spans="1:11" ht="18" customHeight="1" x14ac:dyDescent="0.25">
      <c r="A21" s="24" t="str">
        <f t="shared" si="0"/>
        <v/>
      </c>
      <c r="B21"/>
      <c r="C21"/>
      <c r="D21"/>
      <c r="E21"/>
      <c r="F21"/>
      <c r="G21"/>
      <c r="H21"/>
      <c r="I21"/>
      <c r="J21"/>
      <c r="K21"/>
    </row>
    <row r="22" spans="1:11" ht="18" customHeight="1" x14ac:dyDescent="0.25">
      <c r="A22" s="24" t="str">
        <f t="shared" si="0"/>
        <v/>
      </c>
      <c r="B22"/>
      <c r="C22"/>
      <c r="D22"/>
      <c r="E22"/>
      <c r="F22"/>
      <c r="G22"/>
      <c r="H22"/>
      <c r="I22"/>
      <c r="J22"/>
      <c r="K22"/>
    </row>
    <row r="23" spans="1:11" ht="18" customHeight="1" x14ac:dyDescent="0.25">
      <c r="A23" s="24" t="str">
        <f t="shared" si="0"/>
        <v/>
      </c>
      <c r="B23"/>
      <c r="C23"/>
      <c r="D23"/>
      <c r="E23"/>
      <c r="F23"/>
      <c r="G23"/>
      <c r="H23"/>
      <c r="I23"/>
      <c r="J23"/>
      <c r="K23"/>
    </row>
    <row r="24" spans="1:11" ht="18" customHeight="1" x14ac:dyDescent="0.25">
      <c r="A24" s="24" t="str">
        <f t="shared" si="0"/>
        <v/>
      </c>
      <c r="B24"/>
      <c r="C24"/>
      <c r="D24"/>
      <c r="E24"/>
      <c r="F24"/>
      <c r="G24"/>
      <c r="H24"/>
      <c r="I24"/>
      <c r="J24"/>
      <c r="K24"/>
    </row>
    <row r="25" spans="1:11" ht="18" customHeight="1" x14ac:dyDescent="0.25">
      <c r="A25" s="24" t="str">
        <f t="shared" si="0"/>
        <v/>
      </c>
      <c r="B25"/>
      <c r="C25"/>
      <c r="D25"/>
      <c r="E25"/>
      <c r="F25"/>
      <c r="G25"/>
      <c r="H25"/>
      <c r="I25"/>
      <c r="J25"/>
      <c r="K25"/>
    </row>
    <row r="26" spans="1:11" ht="18" customHeight="1" x14ac:dyDescent="0.25">
      <c r="A26" s="24" t="str">
        <f t="shared" si="0"/>
        <v/>
      </c>
      <c r="B26"/>
      <c r="C26"/>
      <c r="D26"/>
      <c r="E26"/>
      <c r="F26"/>
      <c r="G26"/>
      <c r="H26"/>
      <c r="I26"/>
      <c r="J26"/>
      <c r="K26"/>
    </row>
    <row r="27" spans="1:11" ht="18" customHeight="1" x14ac:dyDescent="0.25">
      <c r="A27" s="24" t="str">
        <f t="shared" si="0"/>
        <v/>
      </c>
      <c r="B27"/>
      <c r="C27"/>
      <c r="D27"/>
      <c r="E27"/>
      <c r="F27"/>
      <c r="G27"/>
      <c r="H27"/>
      <c r="I27"/>
      <c r="J27"/>
      <c r="K27"/>
    </row>
    <row r="28" spans="1:11" ht="18" customHeight="1" x14ac:dyDescent="0.25">
      <c r="A28" s="24" t="str">
        <f t="shared" si="0"/>
        <v/>
      </c>
      <c r="B28"/>
      <c r="C28"/>
      <c r="D28"/>
      <c r="E28"/>
      <c r="F28"/>
      <c r="G28"/>
      <c r="H28"/>
      <c r="I28"/>
      <c r="J28"/>
      <c r="K28"/>
    </row>
    <row r="29" spans="1:11" ht="18" customHeight="1" x14ac:dyDescent="0.25">
      <c r="A29" s="24" t="str">
        <f t="shared" si="0"/>
        <v/>
      </c>
      <c r="B29"/>
      <c r="C29"/>
      <c r="D29"/>
      <c r="E29"/>
      <c r="F29"/>
      <c r="G29"/>
      <c r="H29"/>
      <c r="I29"/>
      <c r="J29"/>
      <c r="K29"/>
    </row>
    <row r="30" spans="1:11" ht="18" customHeight="1" x14ac:dyDescent="0.25">
      <c r="A30" s="24" t="str">
        <f t="shared" si="0"/>
        <v/>
      </c>
      <c r="B30"/>
      <c r="C30"/>
      <c r="D30"/>
      <c r="E30"/>
      <c r="F30"/>
      <c r="G30"/>
      <c r="H30"/>
      <c r="I30"/>
      <c r="J30"/>
      <c r="K30"/>
    </row>
    <row r="31" spans="1:11" ht="18" customHeight="1" x14ac:dyDescent="0.25">
      <c r="A31" s="24" t="str">
        <f t="shared" si="0"/>
        <v/>
      </c>
      <c r="B31"/>
      <c r="C31"/>
      <c r="D31"/>
      <c r="E31"/>
      <c r="F31"/>
      <c r="G31"/>
      <c r="H31"/>
      <c r="I31"/>
      <c r="J31"/>
      <c r="K31"/>
    </row>
    <row r="32" spans="1:11" ht="18" customHeight="1" x14ac:dyDescent="0.25">
      <c r="A32" s="24" t="str">
        <f t="shared" si="0"/>
        <v/>
      </c>
      <c r="B32"/>
      <c r="C32"/>
      <c r="D32"/>
      <c r="E32"/>
      <c r="F32"/>
      <c r="G32"/>
      <c r="H32"/>
      <c r="I32"/>
      <c r="J32"/>
      <c r="K32"/>
    </row>
    <row r="33" spans="1:11" ht="18" customHeight="1" x14ac:dyDescent="0.25">
      <c r="A33" s="24" t="str">
        <f t="shared" si="0"/>
        <v/>
      </c>
      <c r="B33"/>
      <c r="C33"/>
      <c r="D33"/>
      <c r="E33"/>
      <c r="F33"/>
      <c r="G33"/>
      <c r="H33"/>
      <c r="I33"/>
      <c r="J33"/>
      <c r="K33"/>
    </row>
    <row r="34" spans="1:11" ht="18" customHeight="1" x14ac:dyDescent="0.25">
      <c r="A34" s="24" t="str">
        <f t="shared" si="0"/>
        <v/>
      </c>
      <c r="B34"/>
      <c r="C34"/>
      <c r="D34"/>
      <c r="E34"/>
      <c r="F34"/>
      <c r="G34"/>
      <c r="H34"/>
      <c r="I34"/>
      <c r="J34"/>
      <c r="K34"/>
    </row>
    <row r="35" spans="1:11" ht="18" customHeight="1" x14ac:dyDescent="0.25">
      <c r="A35" s="24" t="str">
        <f t="shared" si="0"/>
        <v/>
      </c>
      <c r="B35"/>
      <c r="C35"/>
      <c r="D35"/>
      <c r="E35"/>
      <c r="F35"/>
      <c r="G35"/>
      <c r="H35"/>
      <c r="I35"/>
      <c r="J35"/>
      <c r="K35"/>
    </row>
    <row r="36" spans="1:11" ht="18" customHeight="1" x14ac:dyDescent="0.25">
      <c r="A36" s="24" t="str">
        <f t="shared" si="0"/>
        <v/>
      </c>
      <c r="B36"/>
      <c r="C36"/>
      <c r="D36"/>
      <c r="E36"/>
      <c r="F36"/>
      <c r="G36"/>
      <c r="H36"/>
      <c r="I36"/>
      <c r="J36"/>
      <c r="K36"/>
    </row>
    <row r="37" spans="1:11" ht="18" customHeight="1" x14ac:dyDescent="0.25">
      <c r="A37" s="24" t="str">
        <f t="shared" si="0"/>
        <v/>
      </c>
      <c r="B37"/>
      <c r="C37"/>
      <c r="D37"/>
      <c r="E37"/>
      <c r="F37"/>
      <c r="G37"/>
      <c r="H37"/>
      <c r="I37"/>
      <c r="J37"/>
      <c r="K37"/>
    </row>
    <row r="38" spans="1:11" ht="18" customHeight="1" x14ac:dyDescent="0.25">
      <c r="A38" s="24" t="str">
        <f t="shared" si="0"/>
        <v/>
      </c>
      <c r="B38"/>
      <c r="C38"/>
      <c r="D38"/>
      <c r="E38"/>
      <c r="F38"/>
      <c r="G38"/>
      <c r="H38"/>
      <c r="I38"/>
      <c r="J38"/>
      <c r="K38"/>
    </row>
    <row r="39" spans="1:11" ht="18" customHeight="1" x14ac:dyDescent="0.25">
      <c r="A39" s="24" t="str">
        <f t="shared" si="0"/>
        <v/>
      </c>
      <c r="B39"/>
      <c r="C39"/>
      <c r="D39"/>
      <c r="E39"/>
      <c r="F39"/>
      <c r="G39"/>
      <c r="H39"/>
      <c r="I39"/>
      <c r="J39"/>
      <c r="K39"/>
    </row>
    <row r="40" spans="1:11" ht="18" customHeight="1" x14ac:dyDescent="0.25">
      <c r="A40" s="24" t="str">
        <f t="shared" si="0"/>
        <v/>
      </c>
      <c r="B40"/>
      <c r="C40"/>
      <c r="D40"/>
      <c r="E40"/>
      <c r="F40"/>
      <c r="G40"/>
      <c r="H40"/>
      <c r="I40"/>
      <c r="J40"/>
      <c r="K40"/>
    </row>
    <row r="41" spans="1:11" ht="18" customHeight="1" x14ac:dyDescent="0.25">
      <c r="A41" s="24" t="str">
        <f t="shared" si="0"/>
        <v/>
      </c>
      <c r="B41"/>
      <c r="C41"/>
      <c r="D41"/>
      <c r="E41"/>
      <c r="F41"/>
      <c r="G41"/>
      <c r="H41"/>
      <c r="I41"/>
      <c r="J41"/>
      <c r="K41"/>
    </row>
    <row r="42" spans="1:11" ht="18" customHeight="1" x14ac:dyDescent="0.25">
      <c r="A42" s="24" t="str">
        <f t="shared" si="0"/>
        <v/>
      </c>
      <c r="B42"/>
      <c r="C42"/>
      <c r="D42"/>
      <c r="E42"/>
      <c r="F42"/>
      <c r="G42"/>
      <c r="H42"/>
      <c r="I42"/>
      <c r="J42"/>
      <c r="K42"/>
    </row>
    <row r="43" spans="1:11" ht="18" customHeight="1" x14ac:dyDescent="0.25">
      <c r="A43" s="24" t="str">
        <f t="shared" si="0"/>
        <v/>
      </c>
      <c r="B43"/>
      <c r="C43"/>
      <c r="D43"/>
      <c r="E43"/>
      <c r="F43"/>
      <c r="G43"/>
      <c r="H43"/>
      <c r="I43"/>
      <c r="J43"/>
      <c r="K43"/>
    </row>
    <row r="44" spans="1:11" ht="18" customHeight="1" x14ac:dyDescent="0.25">
      <c r="A44" s="24" t="str">
        <f t="shared" si="0"/>
        <v/>
      </c>
      <c r="B44"/>
      <c r="C44"/>
      <c r="D44"/>
      <c r="E44"/>
      <c r="F44"/>
      <c r="G44"/>
      <c r="H44"/>
      <c r="I44"/>
      <c r="J44"/>
      <c r="K44"/>
    </row>
    <row r="45" spans="1:11" ht="18" customHeight="1" x14ac:dyDescent="0.25">
      <c r="A45" s="24" t="str">
        <f t="shared" si="0"/>
        <v/>
      </c>
      <c r="B45"/>
      <c r="C45"/>
      <c r="D45"/>
      <c r="E45"/>
      <c r="F45"/>
      <c r="G45"/>
      <c r="H45"/>
      <c r="I45"/>
      <c r="J45"/>
      <c r="K45"/>
    </row>
    <row r="46" spans="1:11" ht="18" customHeight="1" x14ac:dyDescent="0.25">
      <c r="A46" s="24" t="str">
        <f t="shared" si="0"/>
        <v/>
      </c>
      <c r="B46"/>
      <c r="C46"/>
      <c r="D46"/>
      <c r="E46"/>
      <c r="F46"/>
      <c r="G46"/>
      <c r="H46"/>
      <c r="I46"/>
      <c r="J46"/>
      <c r="K46"/>
    </row>
    <row r="47" spans="1:11" ht="18" customHeight="1" x14ac:dyDescent="0.25">
      <c r="A47" s="24" t="str">
        <f t="shared" si="0"/>
        <v/>
      </c>
      <c r="B47"/>
      <c r="C47"/>
      <c r="D47"/>
      <c r="E47"/>
      <c r="F47"/>
      <c r="G47"/>
      <c r="H47"/>
      <c r="I47"/>
      <c r="J47"/>
      <c r="K47"/>
    </row>
    <row r="48" spans="1:11" ht="18" customHeight="1" x14ac:dyDescent="0.25">
      <c r="A48" s="24" t="str">
        <f t="shared" si="0"/>
        <v/>
      </c>
      <c r="B48"/>
      <c r="C48"/>
      <c r="D48"/>
      <c r="E48"/>
      <c r="F48"/>
      <c r="G48"/>
      <c r="H48"/>
      <c r="I48"/>
      <c r="J48"/>
      <c r="K48"/>
    </row>
    <row r="49" spans="1:11" ht="18" customHeight="1" x14ac:dyDescent="0.25">
      <c r="A49" s="24" t="str">
        <f t="shared" si="0"/>
        <v/>
      </c>
      <c r="B49"/>
      <c r="C49"/>
      <c r="D49"/>
      <c r="E49"/>
      <c r="F49"/>
      <c r="G49"/>
      <c r="H49"/>
      <c r="I49"/>
      <c r="J49"/>
      <c r="K49"/>
    </row>
    <row r="50" spans="1:11" ht="18" customHeight="1" x14ac:dyDescent="0.25">
      <c r="A50" s="24" t="str">
        <f t="shared" si="0"/>
        <v/>
      </c>
      <c r="B50"/>
      <c r="C50"/>
      <c r="D50"/>
      <c r="E50"/>
      <c r="F50"/>
      <c r="G50"/>
      <c r="H50"/>
      <c r="I50"/>
      <c r="J50"/>
      <c r="K50"/>
    </row>
    <row r="51" spans="1:11" ht="18" customHeight="1" x14ac:dyDescent="0.25">
      <c r="A51" s="24" t="str">
        <f t="shared" si="0"/>
        <v/>
      </c>
      <c r="B51"/>
      <c r="C51"/>
      <c r="D51"/>
      <c r="E51"/>
      <c r="F51"/>
      <c r="G51"/>
      <c r="H51"/>
      <c r="I51"/>
      <c r="J51"/>
      <c r="K51"/>
    </row>
    <row r="52" spans="1:11" ht="18" customHeight="1" x14ac:dyDescent="0.25">
      <c r="A52" s="24" t="str">
        <f t="shared" si="0"/>
        <v/>
      </c>
      <c r="B52"/>
      <c r="C52"/>
      <c r="D52"/>
      <c r="E52"/>
      <c r="F52"/>
      <c r="G52"/>
      <c r="H52"/>
      <c r="I52"/>
      <c r="J52"/>
      <c r="K52"/>
    </row>
    <row r="53" spans="1:11" ht="18" customHeight="1" x14ac:dyDescent="0.25">
      <c r="A53" s="24" t="str">
        <f t="shared" si="0"/>
        <v/>
      </c>
      <c r="B53"/>
      <c r="C53"/>
      <c r="D53"/>
      <c r="E53"/>
      <c r="F53"/>
      <c r="G53"/>
      <c r="H53"/>
      <c r="I53"/>
      <c r="J53"/>
      <c r="K53"/>
    </row>
    <row r="54" spans="1:11" ht="18" customHeight="1" x14ac:dyDescent="0.25">
      <c r="A54" s="24" t="str">
        <f t="shared" si="0"/>
        <v/>
      </c>
      <c r="B54"/>
      <c r="C54"/>
      <c r="D54"/>
      <c r="E54"/>
      <c r="F54"/>
      <c r="G54"/>
      <c r="H54"/>
      <c r="I54"/>
      <c r="J54"/>
      <c r="K54"/>
    </row>
    <row r="55" spans="1:11" ht="18" customHeight="1" x14ac:dyDescent="0.25">
      <c r="A55" s="24" t="str">
        <f t="shared" si="0"/>
        <v/>
      </c>
      <c r="B55"/>
      <c r="C55"/>
      <c r="D55"/>
      <c r="E55"/>
      <c r="F55"/>
      <c r="G55"/>
      <c r="H55"/>
      <c r="I55"/>
      <c r="J55"/>
      <c r="K55"/>
    </row>
    <row r="56" spans="1:11" ht="18" customHeight="1" x14ac:dyDescent="0.25">
      <c r="A56" s="24" t="str">
        <f t="shared" si="0"/>
        <v/>
      </c>
      <c r="B56"/>
      <c r="C56"/>
      <c r="D56"/>
      <c r="E56"/>
      <c r="F56"/>
      <c r="G56"/>
      <c r="H56"/>
      <c r="I56"/>
      <c r="J56"/>
      <c r="K56"/>
    </row>
    <row r="57" spans="1:11" ht="18" customHeight="1" x14ac:dyDescent="0.25">
      <c r="A57" s="24" t="str">
        <f t="shared" si="0"/>
        <v/>
      </c>
      <c r="B57"/>
      <c r="C57"/>
      <c r="D57"/>
      <c r="E57"/>
      <c r="F57"/>
      <c r="G57"/>
      <c r="H57"/>
      <c r="I57"/>
      <c r="J57"/>
      <c r="K57"/>
    </row>
    <row r="58" spans="1:11" ht="18" customHeight="1" x14ac:dyDescent="0.25">
      <c r="A58" s="24" t="str">
        <f t="shared" si="0"/>
        <v/>
      </c>
      <c r="B58"/>
      <c r="C58"/>
      <c r="D58"/>
      <c r="E58"/>
      <c r="F58"/>
      <c r="G58"/>
      <c r="H58"/>
      <c r="I58"/>
      <c r="J58"/>
      <c r="K58"/>
    </row>
    <row r="59" spans="1:11" ht="18" customHeight="1" x14ac:dyDescent="0.25">
      <c r="A59" s="24" t="str">
        <f t="shared" si="0"/>
        <v/>
      </c>
      <c r="B59"/>
      <c r="C59"/>
      <c r="D59"/>
      <c r="E59"/>
      <c r="F59"/>
      <c r="G59"/>
      <c r="H59"/>
      <c r="I59"/>
      <c r="J59"/>
      <c r="K59"/>
    </row>
    <row r="60" spans="1:11" ht="18" customHeight="1" x14ac:dyDescent="0.25">
      <c r="A60" s="24" t="str">
        <f t="shared" si="0"/>
        <v/>
      </c>
      <c r="B60"/>
      <c r="C60"/>
      <c r="D60"/>
      <c r="E60"/>
      <c r="F60"/>
      <c r="G60"/>
      <c r="H60"/>
      <c r="I60"/>
      <c r="J60"/>
      <c r="K60"/>
    </row>
    <row r="61" spans="1:11" ht="18" customHeight="1" x14ac:dyDescent="0.25">
      <c r="A61" s="24" t="str">
        <f t="shared" si="0"/>
        <v/>
      </c>
      <c r="B61"/>
      <c r="C61"/>
      <c r="D61"/>
      <c r="E61"/>
      <c r="F61"/>
      <c r="G61"/>
      <c r="H61"/>
      <c r="I61"/>
      <c r="J61"/>
      <c r="K61"/>
    </row>
    <row r="62" spans="1:11" ht="18" customHeight="1" x14ac:dyDescent="0.25">
      <c r="A62" s="24" t="str">
        <f t="shared" si="0"/>
        <v/>
      </c>
      <c r="B62"/>
      <c r="C62"/>
      <c r="D62"/>
      <c r="E62"/>
      <c r="F62"/>
      <c r="G62"/>
      <c r="H62"/>
      <c r="I62"/>
      <c r="J62"/>
      <c r="K62"/>
    </row>
    <row r="63" spans="1:11" ht="18" customHeight="1" x14ac:dyDescent="0.25">
      <c r="A63" s="24" t="str">
        <f t="shared" si="0"/>
        <v/>
      </c>
      <c r="B63"/>
      <c r="C63"/>
      <c r="D63"/>
      <c r="E63"/>
      <c r="F63"/>
      <c r="G63"/>
      <c r="H63"/>
      <c r="I63"/>
      <c r="J63"/>
      <c r="K63"/>
    </row>
    <row r="64" spans="1:11" ht="18" customHeight="1" x14ac:dyDescent="0.25">
      <c r="A64" s="24" t="str">
        <f t="shared" si="0"/>
        <v/>
      </c>
      <c r="B64"/>
      <c r="C64"/>
      <c r="D64"/>
      <c r="E64"/>
      <c r="F64"/>
      <c r="G64"/>
      <c r="H64"/>
      <c r="I64"/>
      <c r="J64"/>
      <c r="K64"/>
    </row>
    <row r="65" spans="1:11" ht="18" customHeight="1" x14ac:dyDescent="0.25">
      <c r="A65" s="24" t="str">
        <f t="shared" si="0"/>
        <v/>
      </c>
      <c r="B65"/>
      <c r="C65"/>
      <c r="D65"/>
      <c r="E65"/>
      <c r="F65"/>
      <c r="G65"/>
      <c r="H65"/>
      <c r="I65"/>
      <c r="J65"/>
      <c r="K65"/>
    </row>
    <row r="66" spans="1:11" ht="18" customHeight="1" x14ac:dyDescent="0.25">
      <c r="A66" s="24" t="str">
        <f t="shared" si="0"/>
        <v/>
      </c>
      <c r="B66"/>
      <c r="C66"/>
      <c r="D66"/>
      <c r="E66"/>
      <c r="F66"/>
      <c r="G66"/>
      <c r="H66"/>
      <c r="I66"/>
      <c r="J66"/>
      <c r="K66"/>
    </row>
    <row r="67" spans="1:11" ht="18" customHeight="1" x14ac:dyDescent="0.25">
      <c r="A67" s="24" t="str">
        <f t="shared" si="0"/>
        <v/>
      </c>
      <c r="B67"/>
      <c r="C67"/>
      <c r="D67"/>
      <c r="E67"/>
      <c r="F67"/>
      <c r="G67"/>
      <c r="H67"/>
      <c r="I67"/>
      <c r="J67"/>
      <c r="K67"/>
    </row>
    <row r="68" spans="1:11" ht="18" customHeight="1" x14ac:dyDescent="0.25">
      <c r="A68" s="24" t="str">
        <f t="shared" si="0"/>
        <v/>
      </c>
      <c r="B68"/>
      <c r="C68"/>
      <c r="D68"/>
      <c r="E68"/>
      <c r="F68"/>
      <c r="G68"/>
      <c r="H68"/>
      <c r="I68"/>
      <c r="J68"/>
      <c r="K68"/>
    </row>
    <row r="69" spans="1:11" ht="18" customHeight="1" x14ac:dyDescent="0.25">
      <c r="A69" s="24" t="str">
        <f t="shared" si="0"/>
        <v/>
      </c>
      <c r="B69"/>
      <c r="C69"/>
      <c r="D69"/>
      <c r="E69"/>
      <c r="F69"/>
      <c r="G69"/>
      <c r="H69"/>
      <c r="I69"/>
      <c r="J69"/>
      <c r="K69"/>
    </row>
    <row r="70" spans="1:11" ht="18" customHeight="1" x14ac:dyDescent="0.25">
      <c r="A70" s="24" t="str">
        <f t="shared" si="0"/>
        <v/>
      </c>
      <c r="B70"/>
      <c r="C70"/>
      <c r="D70"/>
      <c r="E70"/>
      <c r="F70"/>
      <c r="G70"/>
      <c r="H70"/>
      <c r="I70"/>
      <c r="J70"/>
      <c r="K70"/>
    </row>
    <row r="71" spans="1:11" ht="18" customHeight="1" x14ac:dyDescent="0.25">
      <c r="A71" s="24" t="str">
        <f t="shared" si="0"/>
        <v/>
      </c>
      <c r="B71"/>
      <c r="C71"/>
      <c r="D71"/>
      <c r="E71"/>
      <c r="F71"/>
      <c r="G71"/>
      <c r="H71"/>
      <c r="I71"/>
      <c r="J71"/>
      <c r="K71"/>
    </row>
    <row r="72" spans="1:11" ht="18" customHeight="1" x14ac:dyDescent="0.25">
      <c r="A72" s="24" t="str">
        <f t="shared" ref="A72:A127" si="2">LEFT(E72,1)</f>
        <v/>
      </c>
      <c r="B72"/>
      <c r="C72"/>
      <c r="D72"/>
      <c r="E72"/>
      <c r="F72"/>
      <c r="G72"/>
      <c r="H72"/>
      <c r="I72"/>
      <c r="J72"/>
      <c r="K72"/>
    </row>
    <row r="73" spans="1:11" ht="18" customHeight="1" x14ac:dyDescent="0.25">
      <c r="A73" s="24" t="str">
        <f t="shared" si="2"/>
        <v/>
      </c>
      <c r="B73"/>
      <c r="C73"/>
      <c r="D73"/>
      <c r="E73"/>
      <c r="F73"/>
      <c r="G73"/>
      <c r="H73"/>
      <c r="I73"/>
      <c r="J73"/>
      <c r="K73"/>
    </row>
    <row r="74" spans="1:11" ht="18" customHeight="1" x14ac:dyDescent="0.25">
      <c r="A74" s="24" t="str">
        <f t="shared" si="2"/>
        <v/>
      </c>
      <c r="B74"/>
      <c r="C74"/>
      <c r="D74"/>
      <c r="E74"/>
      <c r="F74"/>
      <c r="G74"/>
      <c r="H74"/>
      <c r="I74"/>
      <c r="J74"/>
      <c r="K74"/>
    </row>
    <row r="75" spans="1:11" ht="18" customHeight="1" x14ac:dyDescent="0.25">
      <c r="A75" s="24" t="str">
        <f t="shared" si="2"/>
        <v/>
      </c>
      <c r="B75"/>
      <c r="C75"/>
      <c r="D75"/>
      <c r="E75"/>
      <c r="F75"/>
      <c r="G75"/>
      <c r="H75"/>
      <c r="I75"/>
      <c r="J75"/>
      <c r="K75"/>
    </row>
    <row r="76" spans="1:11" ht="18" customHeight="1" x14ac:dyDescent="0.25">
      <c r="A76" s="24" t="str">
        <f t="shared" si="2"/>
        <v/>
      </c>
      <c r="B76"/>
      <c r="C76"/>
      <c r="D76"/>
      <c r="E76"/>
      <c r="F76"/>
      <c r="G76"/>
      <c r="H76"/>
      <c r="I76"/>
      <c r="J76"/>
      <c r="K76"/>
    </row>
    <row r="77" spans="1:11" ht="18" customHeight="1" x14ac:dyDescent="0.25">
      <c r="A77" s="24" t="str">
        <f t="shared" si="2"/>
        <v/>
      </c>
      <c r="B77"/>
      <c r="C77"/>
      <c r="D77"/>
      <c r="E77"/>
      <c r="F77"/>
      <c r="G77"/>
      <c r="H77"/>
      <c r="I77"/>
      <c r="J77"/>
      <c r="K77"/>
    </row>
    <row r="78" spans="1:11" ht="18" customHeight="1" x14ac:dyDescent="0.25">
      <c r="A78" s="24" t="str">
        <f t="shared" si="2"/>
        <v/>
      </c>
      <c r="B78"/>
      <c r="C78"/>
      <c r="D78"/>
      <c r="E78"/>
      <c r="F78"/>
      <c r="G78"/>
      <c r="H78"/>
      <c r="I78"/>
      <c r="J78"/>
      <c r="K78"/>
    </row>
    <row r="79" spans="1:11" ht="18" customHeight="1" x14ac:dyDescent="0.25">
      <c r="A79" s="24" t="str">
        <f t="shared" si="2"/>
        <v/>
      </c>
      <c r="B79"/>
      <c r="C79"/>
      <c r="D79"/>
      <c r="E79"/>
      <c r="F79"/>
      <c r="G79"/>
      <c r="H79"/>
      <c r="I79"/>
      <c r="J79"/>
      <c r="K79"/>
    </row>
    <row r="80" spans="1:11" ht="18" customHeight="1" x14ac:dyDescent="0.25">
      <c r="A80" s="24" t="str">
        <f t="shared" si="2"/>
        <v/>
      </c>
      <c r="B80"/>
      <c r="C80"/>
      <c r="D80"/>
      <c r="E80"/>
      <c r="F80"/>
      <c r="G80"/>
      <c r="H80"/>
      <c r="I80"/>
      <c r="J80"/>
      <c r="K80"/>
    </row>
    <row r="81" spans="1:11" ht="18" customHeight="1" x14ac:dyDescent="0.25">
      <c r="A81" s="24" t="str">
        <f t="shared" si="2"/>
        <v/>
      </c>
      <c r="B81"/>
      <c r="C81"/>
      <c r="D81"/>
      <c r="E81"/>
      <c r="F81"/>
      <c r="G81"/>
      <c r="H81"/>
      <c r="I81"/>
      <c r="J81"/>
      <c r="K81"/>
    </row>
    <row r="82" spans="1:11" ht="18" customHeight="1" x14ac:dyDescent="0.25">
      <c r="A82" s="24" t="str">
        <f t="shared" si="2"/>
        <v/>
      </c>
      <c r="B82"/>
      <c r="C82"/>
      <c r="D82"/>
      <c r="E82"/>
      <c r="F82"/>
      <c r="G82"/>
      <c r="H82"/>
      <c r="I82"/>
      <c r="J82"/>
      <c r="K82"/>
    </row>
    <row r="83" spans="1:11" ht="18" customHeight="1" x14ac:dyDescent="0.25">
      <c r="A83" s="24" t="str">
        <f t="shared" si="2"/>
        <v/>
      </c>
      <c r="B83"/>
      <c r="C83"/>
      <c r="D83"/>
      <c r="E83"/>
      <c r="F83"/>
      <c r="G83"/>
      <c r="H83"/>
      <c r="I83"/>
      <c r="J83"/>
      <c r="K83"/>
    </row>
    <row r="84" spans="1:11" ht="18" customHeight="1" x14ac:dyDescent="0.25">
      <c r="A84" s="24" t="str">
        <f t="shared" si="2"/>
        <v/>
      </c>
      <c r="B84"/>
      <c r="C84"/>
      <c r="D84"/>
      <c r="E84"/>
      <c r="F84"/>
      <c r="G84"/>
      <c r="H84"/>
      <c r="I84"/>
      <c r="J84"/>
      <c r="K84"/>
    </row>
    <row r="85" spans="1:11" ht="18" customHeight="1" x14ac:dyDescent="0.25">
      <c r="A85" s="24" t="str">
        <f t="shared" si="2"/>
        <v/>
      </c>
      <c r="B85"/>
      <c r="C85"/>
      <c r="D85"/>
      <c r="E85"/>
      <c r="F85"/>
      <c r="G85"/>
      <c r="H85"/>
      <c r="I85"/>
      <c r="J85"/>
      <c r="K85"/>
    </row>
    <row r="86" spans="1:11" ht="18" customHeight="1" x14ac:dyDescent="0.25">
      <c r="A86" s="24" t="str">
        <f t="shared" si="2"/>
        <v/>
      </c>
      <c r="B86"/>
      <c r="C86"/>
      <c r="D86"/>
      <c r="E86"/>
      <c r="F86"/>
      <c r="G86"/>
      <c r="H86"/>
      <c r="I86"/>
      <c r="J86"/>
      <c r="K86"/>
    </row>
    <row r="87" spans="1:11" ht="18" customHeight="1" x14ac:dyDescent="0.25">
      <c r="A87" s="24" t="str">
        <f t="shared" si="2"/>
        <v/>
      </c>
      <c r="B87"/>
      <c r="C87"/>
      <c r="D87"/>
      <c r="E87"/>
      <c r="F87"/>
      <c r="G87"/>
      <c r="H87"/>
      <c r="I87"/>
      <c r="J87"/>
      <c r="K87"/>
    </row>
    <row r="88" spans="1:11" ht="18" customHeight="1" x14ac:dyDescent="0.25">
      <c r="A88" s="24" t="str">
        <f t="shared" si="2"/>
        <v/>
      </c>
      <c r="B88"/>
      <c r="C88"/>
      <c r="D88"/>
      <c r="E88"/>
      <c r="F88"/>
      <c r="G88"/>
      <c r="H88"/>
      <c r="I88"/>
      <c r="J88"/>
      <c r="K88"/>
    </row>
    <row r="89" spans="1:11" ht="18" customHeight="1" x14ac:dyDescent="0.25">
      <c r="A89" s="24" t="str">
        <f t="shared" si="2"/>
        <v/>
      </c>
      <c r="B89"/>
      <c r="C89"/>
      <c r="D89"/>
      <c r="E89"/>
      <c r="F89"/>
      <c r="G89"/>
      <c r="H89"/>
      <c r="I89"/>
      <c r="J89"/>
      <c r="K89"/>
    </row>
    <row r="90" spans="1:11" ht="18" customHeight="1" x14ac:dyDescent="0.25">
      <c r="A90" s="24" t="str">
        <f t="shared" si="2"/>
        <v/>
      </c>
      <c r="B90"/>
      <c r="C90"/>
      <c r="D90"/>
      <c r="E90"/>
      <c r="F90"/>
      <c r="G90"/>
      <c r="H90"/>
      <c r="I90"/>
      <c r="J90"/>
      <c r="K90"/>
    </row>
    <row r="91" spans="1:11" ht="18" customHeight="1" x14ac:dyDescent="0.25">
      <c r="A91" s="24" t="str">
        <f t="shared" si="2"/>
        <v/>
      </c>
      <c r="B91"/>
      <c r="C91"/>
      <c r="D91"/>
      <c r="E91"/>
      <c r="F91"/>
      <c r="G91"/>
      <c r="H91"/>
      <c r="I91"/>
      <c r="J91"/>
      <c r="K91"/>
    </row>
    <row r="92" spans="1:11" ht="18" customHeight="1" x14ac:dyDescent="0.25">
      <c r="A92" s="24" t="str">
        <f t="shared" si="2"/>
        <v/>
      </c>
      <c r="B92"/>
      <c r="C92"/>
      <c r="D92"/>
      <c r="E92"/>
      <c r="F92"/>
      <c r="G92"/>
      <c r="H92"/>
      <c r="I92"/>
      <c r="J92"/>
      <c r="K92"/>
    </row>
    <row r="93" spans="1:11" ht="18" customHeight="1" x14ac:dyDescent="0.25">
      <c r="A93" s="24" t="str">
        <f t="shared" si="2"/>
        <v/>
      </c>
      <c r="B93"/>
      <c r="C93"/>
      <c r="D93"/>
      <c r="E93"/>
      <c r="F93"/>
      <c r="G93"/>
      <c r="H93"/>
      <c r="I93"/>
      <c r="J93"/>
      <c r="K93"/>
    </row>
    <row r="94" spans="1:11" ht="18" customHeight="1" x14ac:dyDescent="0.25">
      <c r="A94" s="24" t="str">
        <f t="shared" si="2"/>
        <v/>
      </c>
      <c r="B94"/>
      <c r="C94"/>
      <c r="D94"/>
      <c r="E94"/>
      <c r="F94"/>
      <c r="G94"/>
      <c r="H94"/>
      <c r="I94"/>
      <c r="J94"/>
      <c r="K94"/>
    </row>
    <row r="95" spans="1:11" ht="18" customHeight="1" x14ac:dyDescent="0.25">
      <c r="A95" s="24" t="str">
        <f t="shared" si="2"/>
        <v/>
      </c>
      <c r="B95"/>
      <c r="C95"/>
      <c r="D95"/>
      <c r="E95"/>
      <c r="F95"/>
      <c r="G95"/>
      <c r="H95"/>
      <c r="I95"/>
      <c r="J95"/>
      <c r="K95"/>
    </row>
    <row r="96" spans="1:11" ht="18" customHeight="1" x14ac:dyDescent="0.25">
      <c r="A96" s="24" t="str">
        <f t="shared" si="2"/>
        <v/>
      </c>
      <c r="B96"/>
      <c r="C96"/>
      <c r="D96"/>
      <c r="E96"/>
      <c r="F96"/>
      <c r="G96"/>
      <c r="H96"/>
      <c r="I96"/>
      <c r="J96"/>
      <c r="K96"/>
    </row>
    <row r="97" spans="1:11" ht="18" customHeight="1" x14ac:dyDescent="0.25">
      <c r="A97" s="24" t="str">
        <f t="shared" si="2"/>
        <v/>
      </c>
      <c r="B97"/>
      <c r="C97"/>
      <c r="D97"/>
      <c r="E97"/>
      <c r="F97"/>
      <c r="G97"/>
      <c r="H97"/>
      <c r="I97"/>
      <c r="J97"/>
      <c r="K97"/>
    </row>
    <row r="98" spans="1:11" ht="18" customHeight="1" x14ac:dyDescent="0.25">
      <c r="A98" s="24" t="str">
        <f t="shared" si="2"/>
        <v/>
      </c>
      <c r="B98"/>
      <c r="C98"/>
      <c r="D98"/>
      <c r="E98"/>
      <c r="F98"/>
      <c r="G98"/>
      <c r="H98"/>
      <c r="I98"/>
      <c r="J98"/>
      <c r="K98"/>
    </row>
    <row r="99" spans="1:11" ht="18" customHeight="1" x14ac:dyDescent="0.25">
      <c r="A99" s="24" t="str">
        <f t="shared" si="2"/>
        <v/>
      </c>
      <c r="B99"/>
      <c r="C99"/>
      <c r="D99"/>
      <c r="E99"/>
      <c r="F99"/>
      <c r="G99"/>
      <c r="H99"/>
      <c r="I99"/>
      <c r="J99"/>
      <c r="K99"/>
    </row>
    <row r="100" spans="1:11" ht="18" customHeight="1" x14ac:dyDescent="0.25">
      <c r="A100" s="24" t="str">
        <f t="shared" si="2"/>
        <v/>
      </c>
      <c r="B100"/>
      <c r="C100"/>
      <c r="D100"/>
      <c r="E100"/>
      <c r="F100"/>
      <c r="G100"/>
      <c r="H100"/>
      <c r="I100"/>
      <c r="J100"/>
      <c r="K100"/>
    </row>
    <row r="101" spans="1:11" ht="18" customHeight="1" x14ac:dyDescent="0.25">
      <c r="A101" s="24" t="str">
        <f t="shared" si="2"/>
        <v/>
      </c>
      <c r="B101"/>
      <c r="C101"/>
      <c r="D101"/>
      <c r="E101"/>
      <c r="F101"/>
      <c r="G101"/>
      <c r="H101"/>
      <c r="I101"/>
      <c r="J101"/>
      <c r="K101"/>
    </row>
    <row r="102" spans="1:11" ht="18" customHeight="1" x14ac:dyDescent="0.25">
      <c r="A102" s="24" t="str">
        <f t="shared" si="2"/>
        <v/>
      </c>
      <c r="B102"/>
      <c r="C102"/>
      <c r="D102"/>
      <c r="E102"/>
      <c r="F102"/>
      <c r="G102"/>
      <c r="H102"/>
      <c r="I102"/>
      <c r="J102"/>
      <c r="K102"/>
    </row>
    <row r="103" spans="1:11" ht="18" customHeight="1" x14ac:dyDescent="0.25">
      <c r="A103" s="24" t="str">
        <f t="shared" si="2"/>
        <v/>
      </c>
      <c r="B103"/>
      <c r="C103"/>
      <c r="D103"/>
      <c r="E103"/>
      <c r="F103"/>
      <c r="G103"/>
      <c r="H103"/>
      <c r="I103"/>
      <c r="J103"/>
      <c r="K103"/>
    </row>
    <row r="104" spans="1:11" ht="18" customHeight="1" x14ac:dyDescent="0.25">
      <c r="A104" s="24" t="str">
        <f t="shared" si="2"/>
        <v/>
      </c>
      <c r="B104"/>
      <c r="C104"/>
      <c r="D104"/>
      <c r="E104"/>
      <c r="F104"/>
      <c r="G104"/>
      <c r="H104"/>
      <c r="I104"/>
      <c r="J104"/>
      <c r="K104"/>
    </row>
    <row r="105" spans="1:11" ht="18" customHeight="1" x14ac:dyDescent="0.25">
      <c r="A105" s="24" t="str">
        <f t="shared" si="2"/>
        <v/>
      </c>
      <c r="B105"/>
      <c r="C105"/>
      <c r="D105"/>
      <c r="E105"/>
      <c r="F105"/>
      <c r="G105"/>
      <c r="H105"/>
      <c r="I105"/>
      <c r="J105"/>
      <c r="K105"/>
    </row>
    <row r="106" spans="1:11" ht="18" customHeight="1" x14ac:dyDescent="0.25">
      <c r="A106" s="24" t="str">
        <f t="shared" si="2"/>
        <v/>
      </c>
      <c r="B106"/>
      <c r="C106"/>
      <c r="D106"/>
      <c r="E106"/>
      <c r="F106"/>
      <c r="G106"/>
      <c r="H106"/>
      <c r="I106"/>
      <c r="J106"/>
      <c r="K106"/>
    </row>
    <row r="107" spans="1:11" ht="18" customHeight="1" x14ac:dyDescent="0.25">
      <c r="A107" s="24" t="str">
        <f t="shared" si="2"/>
        <v/>
      </c>
      <c r="B107"/>
      <c r="C107"/>
      <c r="D107"/>
      <c r="E107"/>
      <c r="F107"/>
      <c r="G107"/>
      <c r="H107"/>
      <c r="I107"/>
      <c r="J107"/>
      <c r="K107"/>
    </row>
    <row r="108" spans="1:11" ht="18" customHeight="1" x14ac:dyDescent="0.25">
      <c r="A108" s="24" t="str">
        <f t="shared" si="2"/>
        <v/>
      </c>
      <c r="B108"/>
      <c r="C108"/>
      <c r="D108"/>
      <c r="E108"/>
      <c r="F108"/>
      <c r="G108"/>
      <c r="H108"/>
      <c r="I108"/>
      <c r="J108"/>
      <c r="K108"/>
    </row>
    <row r="109" spans="1:11" ht="18" customHeight="1" x14ac:dyDescent="0.25">
      <c r="A109" s="24" t="str">
        <f t="shared" si="2"/>
        <v/>
      </c>
      <c r="B109"/>
      <c r="C109"/>
      <c r="D109"/>
      <c r="E109"/>
      <c r="F109"/>
      <c r="G109"/>
      <c r="H109"/>
      <c r="I109"/>
      <c r="J109"/>
      <c r="K109"/>
    </row>
    <row r="110" spans="1:11" ht="18" customHeight="1" x14ac:dyDescent="0.25">
      <c r="A110" s="24" t="str">
        <f t="shared" si="2"/>
        <v/>
      </c>
      <c r="B110"/>
      <c r="C110"/>
      <c r="D110"/>
      <c r="E110"/>
      <c r="F110"/>
      <c r="G110"/>
      <c r="H110"/>
      <c r="I110"/>
      <c r="J110"/>
      <c r="K110"/>
    </row>
    <row r="111" spans="1:11" ht="18" customHeight="1" x14ac:dyDescent="0.25">
      <c r="A111" s="24" t="str">
        <f t="shared" si="2"/>
        <v/>
      </c>
      <c r="B111"/>
      <c r="C111"/>
      <c r="D111"/>
      <c r="E111"/>
      <c r="F111"/>
      <c r="G111"/>
      <c r="H111"/>
      <c r="I111"/>
      <c r="J111"/>
      <c r="K111"/>
    </row>
    <row r="112" spans="1:11" ht="18" customHeight="1" x14ac:dyDescent="0.25">
      <c r="A112" s="24" t="str">
        <f t="shared" si="2"/>
        <v/>
      </c>
      <c r="B112"/>
      <c r="C112"/>
      <c r="D112"/>
      <c r="E112"/>
      <c r="F112"/>
      <c r="G112"/>
      <c r="H112"/>
      <c r="I112"/>
      <c r="J112"/>
      <c r="K112"/>
    </row>
    <row r="113" spans="1:11" ht="18" customHeight="1" x14ac:dyDescent="0.25">
      <c r="A113" s="24" t="str">
        <f t="shared" si="2"/>
        <v/>
      </c>
      <c r="B113"/>
      <c r="C113"/>
      <c r="D113"/>
      <c r="E113"/>
      <c r="F113"/>
      <c r="G113"/>
      <c r="H113"/>
      <c r="I113"/>
      <c r="J113"/>
      <c r="K113"/>
    </row>
    <row r="114" spans="1:11" ht="18" customHeight="1" x14ac:dyDescent="0.25">
      <c r="A114" s="24" t="str">
        <f t="shared" si="2"/>
        <v/>
      </c>
      <c r="B114"/>
      <c r="C114"/>
      <c r="D114"/>
      <c r="E114"/>
      <c r="F114"/>
      <c r="G114"/>
      <c r="H114"/>
      <c r="I114"/>
      <c r="J114"/>
      <c r="K114"/>
    </row>
    <row r="115" spans="1:11" ht="18" customHeight="1" x14ac:dyDescent="0.25">
      <c r="A115" s="24" t="str">
        <f t="shared" si="2"/>
        <v/>
      </c>
      <c r="B115"/>
      <c r="C115"/>
      <c r="D115"/>
      <c r="E115"/>
      <c r="F115"/>
      <c r="G115"/>
      <c r="H115"/>
      <c r="I115"/>
      <c r="J115"/>
      <c r="K115"/>
    </row>
    <row r="116" spans="1:11" ht="18" customHeight="1" x14ac:dyDescent="0.25">
      <c r="A116" s="24" t="str">
        <f t="shared" si="2"/>
        <v/>
      </c>
      <c r="B116"/>
      <c r="C116"/>
      <c r="D116"/>
      <c r="E116"/>
      <c r="F116"/>
      <c r="G116"/>
      <c r="H116"/>
      <c r="I116"/>
      <c r="J116"/>
      <c r="K116"/>
    </row>
    <row r="117" spans="1:11" ht="18" customHeight="1" x14ac:dyDescent="0.25">
      <c r="A117" s="24" t="str">
        <f t="shared" si="2"/>
        <v/>
      </c>
      <c r="B117"/>
      <c r="C117"/>
      <c r="D117"/>
      <c r="E117"/>
      <c r="F117"/>
      <c r="G117"/>
      <c r="H117"/>
      <c r="I117"/>
      <c r="J117"/>
      <c r="K117"/>
    </row>
    <row r="118" spans="1:11" ht="27.95" customHeight="1" x14ac:dyDescent="0.25">
      <c r="A118" s="24" t="str">
        <f t="shared" si="2"/>
        <v/>
      </c>
      <c r="B118"/>
      <c r="C118"/>
      <c r="D118"/>
      <c r="E118"/>
      <c r="F118"/>
      <c r="G118"/>
      <c r="H118"/>
      <c r="I118"/>
      <c r="J118"/>
      <c r="K118"/>
    </row>
    <row r="119" spans="1:11" ht="28.5" customHeight="1" x14ac:dyDescent="0.25">
      <c r="A119" s="24" t="str">
        <f t="shared" si="2"/>
        <v/>
      </c>
      <c r="B119"/>
      <c r="C119"/>
      <c r="D119"/>
      <c r="E119"/>
      <c r="F119"/>
      <c r="G119"/>
      <c r="H119"/>
      <c r="I119"/>
      <c r="J119"/>
      <c r="K119"/>
    </row>
    <row r="120" spans="1:11" ht="17.25" customHeight="1" x14ac:dyDescent="0.25">
      <c r="A120" s="24" t="str">
        <f t="shared" si="2"/>
        <v/>
      </c>
      <c r="B120"/>
      <c r="C120"/>
      <c r="D120"/>
      <c r="E120"/>
      <c r="F120"/>
      <c r="G120"/>
      <c r="H120"/>
      <c r="I120"/>
      <c r="J120"/>
      <c r="K120"/>
    </row>
    <row r="121" spans="1:11" ht="17.25" customHeight="1" x14ac:dyDescent="0.25">
      <c r="A121" s="24" t="str">
        <f t="shared" si="2"/>
        <v/>
      </c>
      <c r="B121"/>
      <c r="C121"/>
      <c r="D121"/>
      <c r="E121"/>
      <c r="F121"/>
      <c r="G121"/>
      <c r="H121"/>
      <c r="I121"/>
      <c r="J121"/>
      <c r="K121"/>
    </row>
    <row r="122" spans="1:11" ht="28.5" customHeight="1" x14ac:dyDescent="0.25">
      <c r="A122" s="24" t="str">
        <f t="shared" si="2"/>
        <v/>
      </c>
      <c r="B122"/>
      <c r="C122"/>
      <c r="D122"/>
      <c r="E122"/>
      <c r="F122"/>
      <c r="G122"/>
      <c r="H122"/>
      <c r="I122"/>
      <c r="J122"/>
      <c r="K122"/>
    </row>
    <row r="123" spans="1:11" ht="21.95" customHeight="1" x14ac:dyDescent="0.25">
      <c r="A123" s="24" t="str">
        <f t="shared" si="2"/>
        <v/>
      </c>
      <c r="B123"/>
      <c r="C123"/>
      <c r="D123"/>
      <c r="E123"/>
      <c r="F123"/>
      <c r="G123"/>
      <c r="H123"/>
      <c r="I123"/>
      <c r="J123"/>
      <c r="K123"/>
    </row>
    <row r="124" spans="1:11" ht="17.25" customHeight="1" x14ac:dyDescent="0.25">
      <c r="A124" s="24" t="str">
        <f t="shared" si="2"/>
        <v/>
      </c>
      <c r="B124"/>
      <c r="C124"/>
      <c r="D124"/>
      <c r="E124"/>
      <c r="F124"/>
      <c r="G124"/>
      <c r="H124"/>
      <c r="I124"/>
      <c r="J124"/>
      <c r="K124"/>
    </row>
    <row r="125" spans="1:11" ht="17.25" customHeight="1" x14ac:dyDescent="0.25">
      <c r="A125" s="24" t="str">
        <f t="shared" si="2"/>
        <v/>
      </c>
      <c r="B125"/>
      <c r="C125"/>
      <c r="D125"/>
      <c r="E125"/>
      <c r="F125"/>
      <c r="G125"/>
      <c r="H125"/>
      <c r="I125"/>
      <c r="J125"/>
      <c r="K125"/>
    </row>
    <row r="126" spans="1:11" ht="17.25" customHeight="1" x14ac:dyDescent="0.25">
      <c r="A126" s="24" t="str">
        <f t="shared" si="2"/>
        <v/>
      </c>
      <c r="B126"/>
      <c r="C126"/>
      <c r="D126"/>
      <c r="E126"/>
      <c r="F126"/>
      <c r="G126"/>
      <c r="H126"/>
      <c r="I126"/>
      <c r="J126"/>
      <c r="K126"/>
    </row>
    <row r="127" spans="1:11" ht="17.25" customHeight="1" x14ac:dyDescent="0.25">
      <c r="A127" s="24" t="str">
        <f t="shared" si="2"/>
        <v/>
      </c>
      <c r="B127"/>
      <c r="C127"/>
      <c r="D127"/>
      <c r="E127"/>
      <c r="F127"/>
      <c r="G127"/>
      <c r="H127"/>
      <c r="I127"/>
      <c r="J127"/>
      <c r="K127"/>
    </row>
  </sheetData>
  <autoFilter ref="A7:K127"/>
  <mergeCells count="1">
    <mergeCell ref="D4:K4"/>
  </mergeCells>
  <conditionalFormatting sqref="J8:K11 J14:K14">
    <cfRule type="cellIs" dxfId="4" priority="5" operator="equal">
      <formula>0</formula>
    </cfRule>
  </conditionalFormatting>
  <conditionalFormatting sqref="G8:I8">
    <cfRule type="cellIs" dxfId="3" priority="4" operator="equal">
      <formula>0</formula>
    </cfRule>
  </conditionalFormatting>
  <conditionalFormatting sqref="G14:I14 G9:I11">
    <cfRule type="cellIs" dxfId="2" priority="3" operator="equal">
      <formula>0</formula>
    </cfRule>
  </conditionalFormatting>
  <conditionalFormatting sqref="G12:I13">
    <cfRule type="cellIs" dxfId="1" priority="1" operator="equal">
      <formula>0</formula>
    </cfRule>
  </conditionalFormatting>
  <conditionalFormatting sqref="J12:K13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&amp;L&amp;9&amp;K04-048&amp;D&amp;C&amp;9&amp;K04-047&amp;P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O185"/>
  <sheetViews>
    <sheetView tabSelected="1" topLeftCell="G1" zoomScale="90" zoomScaleNormal="90" workbookViewId="0">
      <selection activeCell="J177" sqref="J177"/>
    </sheetView>
  </sheetViews>
  <sheetFormatPr defaultRowHeight="21.95" customHeight="1" outlineLevelCol="1" x14ac:dyDescent="0.25"/>
  <cols>
    <col min="1" max="1" width="7.140625" style="5" hidden="1" customWidth="1" outlineLevel="1"/>
    <col min="2" max="2" width="3.140625" style="5" hidden="1" customWidth="1" outlineLevel="1"/>
    <col min="3" max="4" width="11.140625" style="38" hidden="1" customWidth="1" outlineLevel="1"/>
    <col min="5" max="5" width="5.5703125" style="30" hidden="1" customWidth="1" outlineLevel="1"/>
    <col min="6" max="6" width="11.42578125" style="30" hidden="1" customWidth="1" outlineLevel="1"/>
    <col min="7" max="7" width="6.7109375" style="5" customWidth="1" collapsed="1"/>
    <col min="8" max="8" width="8.7109375" style="5" customWidth="1"/>
    <col min="9" max="9" width="45.7109375" style="5" customWidth="1"/>
    <col min="10" max="12" width="13.7109375" style="28" customWidth="1"/>
    <col min="13" max="14" width="12.7109375" style="28" customWidth="1"/>
    <col min="15" max="15" width="9.140625" style="5" hidden="1" customWidth="1"/>
    <col min="16" max="16384" width="9.140625" style="5"/>
  </cols>
  <sheetData>
    <row r="1" spans="2:15" ht="15.95" customHeight="1" x14ac:dyDescent="0.25">
      <c r="G1" s="1"/>
      <c r="H1" s="1"/>
      <c r="I1" s="1"/>
      <c r="J1" s="2"/>
      <c r="K1" s="2"/>
      <c r="L1" s="2"/>
      <c r="M1" s="2"/>
      <c r="N1" s="2"/>
    </row>
    <row r="2" spans="2:15" ht="15.95" customHeight="1" x14ac:dyDescent="0.25">
      <c r="G2" s="113" t="s">
        <v>219</v>
      </c>
      <c r="H2" s="113"/>
      <c r="I2" s="113"/>
      <c r="J2" s="113"/>
      <c r="K2" s="113"/>
      <c r="L2" s="113"/>
      <c r="M2" s="113"/>
      <c r="N2" s="113"/>
    </row>
    <row r="3" spans="2:15" ht="15.95" customHeight="1" x14ac:dyDescent="0.25">
      <c r="G3" s="1"/>
      <c r="H3" s="1"/>
      <c r="I3" s="1"/>
      <c r="J3" s="65"/>
      <c r="K3" s="65"/>
      <c r="L3" s="65"/>
      <c r="M3" s="65"/>
      <c r="N3" s="65"/>
    </row>
    <row r="4" spans="2:15" ht="39.950000000000003" customHeight="1" x14ac:dyDescent="0.25">
      <c r="G4" s="66" t="s">
        <v>2</v>
      </c>
      <c r="H4" s="6" t="s">
        <v>158</v>
      </c>
      <c r="I4" s="6" t="s">
        <v>3</v>
      </c>
      <c r="J4" s="67" t="s">
        <v>220</v>
      </c>
      <c r="K4" s="67" t="s">
        <v>160</v>
      </c>
      <c r="L4" s="67" t="s">
        <v>221</v>
      </c>
      <c r="M4" s="67" t="s">
        <v>162</v>
      </c>
      <c r="N4" s="68" t="s">
        <v>163</v>
      </c>
    </row>
    <row r="5" spans="2:15" ht="12.95" customHeight="1" x14ac:dyDescent="0.25">
      <c r="G5" s="10">
        <v>1</v>
      </c>
      <c r="H5" s="10">
        <v>2</v>
      </c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</row>
    <row r="6" spans="2:15" ht="27" customHeight="1" x14ac:dyDescent="0.25">
      <c r="G6" s="12"/>
      <c r="H6" s="13" t="s">
        <v>9</v>
      </c>
      <c r="I6" s="14"/>
      <c r="J6" s="17">
        <f>J7+J10+J17+J19+J24</f>
        <v>1627773.3199999998</v>
      </c>
      <c r="K6" s="17">
        <f>K7+K10+K17+K19+K24</f>
        <v>1775222</v>
      </c>
      <c r="L6" s="17">
        <f>L7+L10+L17+L19+L24</f>
        <v>1991011.0499999998</v>
      </c>
      <c r="M6" s="17">
        <f>IF(J6&lt;&gt;0,L6/J6,"")</f>
        <v>1.2231500698143891</v>
      </c>
      <c r="N6" s="17">
        <f>IF(K6&lt;&gt;0,L6/K6,"")</f>
        <v>1.1215560927027717</v>
      </c>
    </row>
    <row r="7" spans="2:15" ht="27" customHeight="1" x14ac:dyDescent="0.25">
      <c r="G7" s="18"/>
      <c r="H7" s="19" t="s">
        <v>10</v>
      </c>
      <c r="I7" s="20" t="s">
        <v>11</v>
      </c>
      <c r="J7" s="23">
        <f t="shared" ref="J7:K7" si="0">SUM(J8:J9)</f>
        <v>985188.91</v>
      </c>
      <c r="K7" s="23">
        <f t="shared" si="0"/>
        <v>1083011</v>
      </c>
      <c r="L7" s="23">
        <f t="shared" ref="L7" si="1">SUM(L8:L9)</f>
        <v>1098774.43</v>
      </c>
      <c r="M7" s="23">
        <f t="shared" ref="M7:M8" si="2">IF(J7&lt;&gt;0,L7/J7,"")</f>
        <v>1.1152931370289176</v>
      </c>
      <c r="N7" s="23">
        <f t="shared" ref="N7:N8" si="3">IF(K7&lt;&gt;0,L7/K7,"")</f>
        <v>1.0145551891901374</v>
      </c>
    </row>
    <row r="8" spans="2:15" ht="21.95" customHeight="1" x14ac:dyDescent="0.25">
      <c r="B8" s="5">
        <v>11</v>
      </c>
      <c r="G8" s="24" t="s">
        <v>12</v>
      </c>
      <c r="H8" s="25" t="s">
        <v>13</v>
      </c>
      <c r="I8" s="26" t="s">
        <v>14</v>
      </c>
      <c r="J8" s="29">
        <v>795840.92</v>
      </c>
      <c r="K8" s="29">
        <v>893252</v>
      </c>
      <c r="L8" s="29">
        <v>909015.6</v>
      </c>
      <c r="M8" s="29">
        <f t="shared" si="2"/>
        <v>1.1422076663260792</v>
      </c>
      <c r="N8" s="29">
        <f t="shared" si="3"/>
        <v>1.0176474276016174</v>
      </c>
      <c r="O8" s="5" t="str">
        <f>LEFT(H8,1)</f>
        <v>6</v>
      </c>
    </row>
    <row r="9" spans="2:15" ht="21.95" customHeight="1" x14ac:dyDescent="0.25">
      <c r="B9" s="5">
        <v>11</v>
      </c>
      <c r="G9" s="24">
        <v>2</v>
      </c>
      <c r="H9" s="25" t="s">
        <v>13</v>
      </c>
      <c r="I9" s="26" t="s">
        <v>15</v>
      </c>
      <c r="J9" s="29">
        <v>189347.99</v>
      </c>
      <c r="K9" s="29">
        <v>189759</v>
      </c>
      <c r="L9" s="29">
        <v>189758.83</v>
      </c>
      <c r="M9" s="29">
        <f t="shared" ref="M9:M72" si="4">IF(J9&lt;&gt;0,L9/J9,"")</f>
        <v>1.00216976161194</v>
      </c>
      <c r="N9" s="29">
        <f t="shared" ref="N9:N72" si="5">IF(K9&lt;&gt;0,L9/K9,"")</f>
        <v>0.99999910412681337</v>
      </c>
      <c r="O9" s="5" t="str">
        <f t="shared" ref="O9:O18" si="6">LEFT(H9,1)</f>
        <v>6</v>
      </c>
    </row>
    <row r="10" spans="2:15" ht="27" customHeight="1" x14ac:dyDescent="0.25">
      <c r="G10" s="18"/>
      <c r="H10" s="19" t="s">
        <v>16</v>
      </c>
      <c r="I10" s="20" t="s">
        <v>17</v>
      </c>
      <c r="J10" s="23">
        <f>SUM(J11:J16)</f>
        <v>293215.94999999995</v>
      </c>
      <c r="K10" s="23">
        <f>SUM(K11:K16)</f>
        <v>376271</v>
      </c>
      <c r="L10" s="23">
        <f>SUM(L11:L16)</f>
        <v>493488.98</v>
      </c>
      <c r="M10" s="23">
        <f t="shared" si="4"/>
        <v>1.6830222912498451</v>
      </c>
      <c r="N10" s="23">
        <f t="shared" si="5"/>
        <v>1.3115254165216028</v>
      </c>
      <c r="O10" s="5" t="str">
        <f t="shared" si="6"/>
        <v>I</v>
      </c>
    </row>
    <row r="11" spans="2:15" ht="21.95" customHeight="1" x14ac:dyDescent="0.25">
      <c r="B11" s="5">
        <v>31</v>
      </c>
      <c r="G11" s="24" t="s">
        <v>12</v>
      </c>
      <c r="H11" s="25" t="s">
        <v>18</v>
      </c>
      <c r="I11" s="26" t="s">
        <v>19</v>
      </c>
      <c r="J11" s="29">
        <v>10.5</v>
      </c>
      <c r="K11" s="29">
        <v>0</v>
      </c>
      <c r="L11" s="29">
        <v>5.67</v>
      </c>
      <c r="M11" s="29">
        <f t="shared" si="4"/>
        <v>0.54</v>
      </c>
      <c r="N11" s="29" t="str">
        <f t="shared" si="5"/>
        <v/>
      </c>
      <c r="O11" s="5" t="str">
        <f t="shared" si="6"/>
        <v>6</v>
      </c>
    </row>
    <row r="12" spans="2:15" ht="21.95" customHeight="1" x14ac:dyDescent="0.25">
      <c r="B12" s="5">
        <v>31</v>
      </c>
      <c r="G12" s="24">
        <v>2</v>
      </c>
      <c r="H12" s="25" t="s">
        <v>20</v>
      </c>
      <c r="I12" s="26" t="s">
        <v>21</v>
      </c>
      <c r="J12" s="29">
        <v>279.26</v>
      </c>
      <c r="K12" s="29">
        <v>0</v>
      </c>
      <c r="L12" s="29"/>
      <c r="M12" s="29">
        <f t="shared" si="4"/>
        <v>0</v>
      </c>
      <c r="N12" s="29" t="str">
        <f t="shared" si="5"/>
        <v/>
      </c>
      <c r="O12" s="5" t="str">
        <f t="shared" si="6"/>
        <v>6</v>
      </c>
    </row>
    <row r="13" spans="2:15" ht="21.95" customHeight="1" x14ac:dyDescent="0.25">
      <c r="B13" s="5">
        <v>31</v>
      </c>
      <c r="G13" s="24">
        <v>3</v>
      </c>
      <c r="H13" s="25" t="s">
        <v>22</v>
      </c>
      <c r="I13" s="26" t="s">
        <v>23</v>
      </c>
      <c r="J13" s="29">
        <v>371.62</v>
      </c>
      <c r="K13" s="29"/>
      <c r="L13" s="29"/>
      <c r="M13" s="29">
        <f t="shared" si="4"/>
        <v>0</v>
      </c>
      <c r="N13" s="29" t="str">
        <f t="shared" si="5"/>
        <v/>
      </c>
      <c r="O13" s="5" t="str">
        <f t="shared" si="6"/>
        <v>6</v>
      </c>
    </row>
    <row r="14" spans="2:15" ht="21.95" customHeight="1" x14ac:dyDescent="0.25">
      <c r="B14" s="5">
        <v>31</v>
      </c>
      <c r="G14" s="24">
        <v>4</v>
      </c>
      <c r="H14" s="25" t="s">
        <v>25</v>
      </c>
      <c r="I14" s="26" t="s">
        <v>26</v>
      </c>
      <c r="J14" s="29">
        <v>228.28</v>
      </c>
      <c r="K14" s="29">
        <v>1348</v>
      </c>
      <c r="L14" s="29">
        <v>1365.44</v>
      </c>
      <c r="M14" s="29">
        <f t="shared" si="4"/>
        <v>5.9814263185561591</v>
      </c>
      <c r="N14" s="29">
        <f t="shared" si="5"/>
        <v>1.0129376854599408</v>
      </c>
      <c r="O14" s="5" t="str">
        <f t="shared" si="6"/>
        <v>6</v>
      </c>
    </row>
    <row r="15" spans="2:15" ht="21.95" customHeight="1" x14ac:dyDescent="0.25">
      <c r="B15" s="5">
        <v>31</v>
      </c>
      <c r="G15" s="24">
        <v>5</v>
      </c>
      <c r="H15" s="25" t="s">
        <v>27</v>
      </c>
      <c r="I15" s="26" t="s">
        <v>28</v>
      </c>
      <c r="J15" s="29">
        <v>292326.28999999998</v>
      </c>
      <c r="K15" s="29">
        <v>374923</v>
      </c>
      <c r="L15" s="29">
        <v>492117.87</v>
      </c>
      <c r="M15" s="29">
        <f t="shared" si="4"/>
        <v>1.683454026663151</v>
      </c>
      <c r="N15" s="29">
        <f t="shared" si="5"/>
        <v>1.3125838372145746</v>
      </c>
      <c r="O15" s="5" t="str">
        <f t="shared" si="6"/>
        <v>6</v>
      </c>
    </row>
    <row r="16" spans="2:15" ht="21.95" customHeight="1" x14ac:dyDescent="0.25">
      <c r="B16" s="5">
        <v>31</v>
      </c>
      <c r="G16" s="24">
        <v>6</v>
      </c>
      <c r="H16" s="25" t="s">
        <v>29</v>
      </c>
      <c r="I16" s="26" t="s">
        <v>30</v>
      </c>
      <c r="J16" s="29"/>
      <c r="K16" s="29"/>
      <c r="L16" s="29"/>
      <c r="M16" s="29" t="str">
        <f t="shared" si="4"/>
        <v/>
      </c>
      <c r="N16" s="29" t="str">
        <f t="shared" si="5"/>
        <v/>
      </c>
      <c r="O16" s="5" t="str">
        <f t="shared" si="6"/>
        <v>9</v>
      </c>
    </row>
    <row r="17" spans="1:15" ht="27" customHeight="1" x14ac:dyDescent="0.25">
      <c r="G17" s="18"/>
      <c r="H17" s="19" t="s">
        <v>31</v>
      </c>
      <c r="I17" s="20" t="s">
        <v>65</v>
      </c>
      <c r="J17" s="23">
        <f>SUM(J18:J18)</f>
        <v>32191.99</v>
      </c>
      <c r="K17" s="23">
        <f>SUM(K18:K18)</f>
        <v>30229</v>
      </c>
      <c r="L17" s="23">
        <f>SUM(L18:L18)</f>
        <v>30228.720000000001</v>
      </c>
      <c r="M17" s="23">
        <f t="shared" si="4"/>
        <v>0.93901371117473631</v>
      </c>
      <c r="N17" s="23">
        <f t="shared" si="5"/>
        <v>0.99999073737139832</v>
      </c>
      <c r="O17" s="5" t="str">
        <f t="shared" si="6"/>
        <v>I</v>
      </c>
    </row>
    <row r="18" spans="1:15" ht="21.95" customHeight="1" x14ac:dyDescent="0.25">
      <c r="B18" s="5">
        <v>51</v>
      </c>
      <c r="G18" s="24" t="s">
        <v>12</v>
      </c>
      <c r="H18" s="25" t="s">
        <v>32</v>
      </c>
      <c r="I18" s="26" t="s">
        <v>33</v>
      </c>
      <c r="J18" s="29">
        <v>32191.99</v>
      </c>
      <c r="K18" s="29">
        <v>30229</v>
      </c>
      <c r="L18" s="29">
        <v>30228.720000000001</v>
      </c>
      <c r="M18" s="29">
        <f t="shared" si="4"/>
        <v>0.93901371117473631</v>
      </c>
      <c r="N18" s="29">
        <f t="shared" si="5"/>
        <v>0.99999073737139832</v>
      </c>
      <c r="O18" s="5" t="str">
        <f t="shared" si="6"/>
        <v>6</v>
      </c>
    </row>
    <row r="19" spans="1:15" ht="27" customHeight="1" x14ac:dyDescent="0.25">
      <c r="G19" s="18"/>
      <c r="H19" s="19" t="s">
        <v>36</v>
      </c>
      <c r="I19" s="20" t="s">
        <v>37</v>
      </c>
      <c r="J19" s="23">
        <f>SUM(J20:J23)</f>
        <v>317176.46999999997</v>
      </c>
      <c r="K19" s="23">
        <f>SUM(K20:K23)</f>
        <v>285711</v>
      </c>
      <c r="L19" s="23">
        <f>SUM(L20:L23)</f>
        <v>288518.92</v>
      </c>
      <c r="M19" s="23">
        <f t="shared" si="4"/>
        <v>0.90964793195409488</v>
      </c>
      <c r="N19" s="23">
        <f t="shared" si="5"/>
        <v>1.0098278330200796</v>
      </c>
      <c r="O19" s="5" t="str">
        <f t="shared" ref="O19:O60" si="7">LEFT(H19,1)</f>
        <v>I</v>
      </c>
    </row>
    <row r="20" spans="1:15" ht="24.95" customHeight="1" x14ac:dyDescent="0.25">
      <c r="B20" s="5">
        <v>52</v>
      </c>
      <c r="G20" s="24" t="s">
        <v>12</v>
      </c>
      <c r="H20" s="25" t="s">
        <v>38</v>
      </c>
      <c r="I20" s="26" t="s">
        <v>39</v>
      </c>
      <c r="J20" s="29">
        <v>16581.37</v>
      </c>
      <c r="K20" s="29">
        <v>10318</v>
      </c>
      <c r="L20" s="29">
        <v>10318</v>
      </c>
      <c r="M20" s="29">
        <f t="shared" si="4"/>
        <v>0.62226462590244358</v>
      </c>
      <c r="N20" s="29">
        <f t="shared" si="5"/>
        <v>1</v>
      </c>
      <c r="O20" s="5" t="str">
        <f t="shared" si="7"/>
        <v>6</v>
      </c>
    </row>
    <row r="21" spans="1:15" ht="24.95" customHeight="1" x14ac:dyDescent="0.25">
      <c r="B21" s="5">
        <v>52</v>
      </c>
      <c r="G21" s="24">
        <v>2</v>
      </c>
      <c r="H21" s="25" t="s">
        <v>40</v>
      </c>
      <c r="I21" s="26" t="s">
        <v>41</v>
      </c>
      <c r="J21" s="29">
        <v>206861.45</v>
      </c>
      <c r="K21" s="29">
        <v>205512</v>
      </c>
      <c r="L21" s="29">
        <v>208220</v>
      </c>
      <c r="M21" s="29">
        <f t="shared" si="4"/>
        <v>1.0065674392207924</v>
      </c>
      <c r="N21" s="29">
        <f t="shared" si="5"/>
        <v>1.0131768461209079</v>
      </c>
      <c r="O21" s="5" t="str">
        <f t="shared" si="7"/>
        <v>6</v>
      </c>
    </row>
    <row r="22" spans="1:15" ht="24.95" customHeight="1" x14ac:dyDescent="0.25">
      <c r="B22" s="5">
        <v>52</v>
      </c>
      <c r="G22" s="24">
        <v>3</v>
      </c>
      <c r="H22" s="25" t="s">
        <v>222</v>
      </c>
      <c r="I22" s="26" t="s">
        <v>223</v>
      </c>
      <c r="J22" s="29">
        <v>78887.53</v>
      </c>
      <c r="K22" s="29">
        <v>69881</v>
      </c>
      <c r="L22" s="29">
        <v>69980.92</v>
      </c>
      <c r="M22" s="29">
        <f t="shared" si="4"/>
        <v>0.88709736507151382</v>
      </c>
      <c r="N22" s="29">
        <f t="shared" si="5"/>
        <v>1.0014298593322934</v>
      </c>
      <c r="O22" s="5" t="str">
        <f t="shared" si="7"/>
        <v>6</v>
      </c>
    </row>
    <row r="23" spans="1:15" ht="24.95" customHeight="1" x14ac:dyDescent="0.25">
      <c r="B23" s="5">
        <v>52</v>
      </c>
      <c r="G23" s="24">
        <v>4</v>
      </c>
      <c r="H23" s="25" t="s">
        <v>42</v>
      </c>
      <c r="I23" s="26" t="s">
        <v>43</v>
      </c>
      <c r="J23" s="29">
        <v>14846.12</v>
      </c>
      <c r="K23" s="29"/>
      <c r="L23" s="29"/>
      <c r="M23" s="29">
        <f t="shared" si="4"/>
        <v>0</v>
      </c>
      <c r="N23" s="29" t="str">
        <f t="shared" si="5"/>
        <v/>
      </c>
      <c r="O23" s="5" t="str">
        <f t="shared" si="7"/>
        <v>6</v>
      </c>
    </row>
    <row r="24" spans="1:15" ht="24.95" customHeight="1" x14ac:dyDescent="0.25">
      <c r="G24" s="18"/>
      <c r="H24" s="19" t="s">
        <v>224</v>
      </c>
      <c r="I24" s="20"/>
      <c r="J24" s="23">
        <f>SUM(J25:J25)</f>
        <v>0</v>
      </c>
      <c r="K24" s="23">
        <f>SUM(K25:K25)</f>
        <v>0</v>
      </c>
      <c r="L24" s="23">
        <f>SUM(L25:L25)</f>
        <v>80000</v>
      </c>
      <c r="M24" s="23" t="str">
        <f t="shared" si="4"/>
        <v/>
      </c>
      <c r="N24" s="23" t="str">
        <f t="shared" si="5"/>
        <v/>
      </c>
    </row>
    <row r="25" spans="1:15" ht="24.95" customHeight="1" x14ac:dyDescent="0.25">
      <c r="B25" s="5">
        <v>58</v>
      </c>
      <c r="G25" s="24" t="s">
        <v>12</v>
      </c>
      <c r="H25" s="25" t="s">
        <v>34</v>
      </c>
      <c r="I25" s="26" t="s">
        <v>35</v>
      </c>
      <c r="J25" s="29"/>
      <c r="K25" s="29"/>
      <c r="L25" s="29">
        <v>80000</v>
      </c>
      <c r="M25" s="29" t="str">
        <f t="shared" si="4"/>
        <v/>
      </c>
      <c r="N25" s="29" t="str">
        <f t="shared" si="5"/>
        <v/>
      </c>
      <c r="O25" s="5" t="str">
        <f t="shared" si="7"/>
        <v>6</v>
      </c>
    </row>
    <row r="26" spans="1:15" ht="27.95" customHeight="1" x14ac:dyDescent="0.25">
      <c r="G26" s="12"/>
      <c r="H26" s="13" t="s">
        <v>44</v>
      </c>
      <c r="I26" s="14"/>
      <c r="J26" s="17">
        <f>J27+J35+J68+J63+J133+J42</f>
        <v>1571328.69</v>
      </c>
      <c r="K26" s="17">
        <f>K27+K35+K68+K63+K133+K42</f>
        <v>1685205</v>
      </c>
      <c r="L26" s="17">
        <f>L27+L35+L68+L63+L133+L42</f>
        <v>1707799.1500000001</v>
      </c>
      <c r="M26" s="17">
        <f t="shared" si="4"/>
        <v>1.0868503584695575</v>
      </c>
      <c r="N26" s="17">
        <f t="shared" si="5"/>
        <v>1.0134073599354383</v>
      </c>
      <c r="O26" s="5" t="str">
        <f t="shared" si="7"/>
        <v>S</v>
      </c>
    </row>
    <row r="27" spans="1:15" ht="27.95" customHeight="1" x14ac:dyDescent="0.25">
      <c r="A27" s="5" t="s">
        <v>45</v>
      </c>
      <c r="G27" s="110" t="s">
        <v>45</v>
      </c>
      <c r="H27" s="110"/>
      <c r="I27" s="14" t="s">
        <v>46</v>
      </c>
      <c r="J27" s="17">
        <f t="shared" ref="J27:L28" si="8">J28</f>
        <v>783603.71</v>
      </c>
      <c r="K27" s="17">
        <f t="shared" si="8"/>
        <v>893252</v>
      </c>
      <c r="L27" s="17">
        <f t="shared" si="8"/>
        <v>893344.4</v>
      </c>
      <c r="M27" s="17">
        <f t="shared" si="4"/>
        <v>1.1400461593016196</v>
      </c>
      <c r="N27" s="17">
        <f t="shared" si="5"/>
        <v>1.0001034422536978</v>
      </c>
      <c r="O27" s="5" t="str">
        <f t="shared" si="7"/>
        <v/>
      </c>
    </row>
    <row r="28" spans="1:15" ht="27.95" customHeight="1" x14ac:dyDescent="0.25">
      <c r="A28" s="5" t="s">
        <v>45</v>
      </c>
      <c r="G28" s="18"/>
      <c r="H28" s="19" t="s">
        <v>10</v>
      </c>
      <c r="I28" s="20" t="s">
        <v>11</v>
      </c>
      <c r="J28" s="23">
        <f t="shared" si="8"/>
        <v>783603.71</v>
      </c>
      <c r="K28" s="23">
        <f t="shared" si="8"/>
        <v>893252</v>
      </c>
      <c r="L28" s="23">
        <f t="shared" si="8"/>
        <v>893344.4</v>
      </c>
      <c r="M28" s="23">
        <f t="shared" si="4"/>
        <v>1.1400461593016196</v>
      </c>
      <c r="N28" s="23">
        <f t="shared" si="5"/>
        <v>1.0001034422536978</v>
      </c>
      <c r="O28" s="5" t="str">
        <f t="shared" si="7"/>
        <v>I</v>
      </c>
    </row>
    <row r="29" spans="1:15" ht="18" customHeight="1" x14ac:dyDescent="0.25">
      <c r="A29" s="5" t="s">
        <v>45</v>
      </c>
      <c r="G29" s="31"/>
      <c r="H29" s="32"/>
      <c r="I29" s="33" t="s">
        <v>47</v>
      </c>
      <c r="J29" s="36">
        <f>SUM(J30:J34)</f>
        <v>783603.71</v>
      </c>
      <c r="K29" s="36">
        <f>SUM(K30:K34)</f>
        <v>893252</v>
      </c>
      <c r="L29" s="36">
        <f>SUM(L30:L34)</f>
        <v>893344.4</v>
      </c>
      <c r="M29" s="36">
        <f t="shared" si="4"/>
        <v>1.1400461593016196</v>
      </c>
      <c r="N29" s="36">
        <f t="shared" si="5"/>
        <v>1.0001034422536978</v>
      </c>
      <c r="O29" s="5" t="str">
        <f t="shared" si="7"/>
        <v/>
      </c>
    </row>
    <row r="30" spans="1:15" ht="18" customHeight="1" x14ac:dyDescent="0.25">
      <c r="A30" s="5" t="s">
        <v>45</v>
      </c>
      <c r="B30" s="5">
        <v>11</v>
      </c>
      <c r="C30" s="38" t="str">
        <f>H30</f>
        <v>3111</v>
      </c>
      <c r="D30" s="38" t="s">
        <v>48</v>
      </c>
      <c r="E30" s="30" t="str">
        <f>LEFT(C30,1)</f>
        <v>3</v>
      </c>
      <c r="F30" s="30" t="str">
        <f>LEFT(C30,2)</f>
        <v>31</v>
      </c>
      <c r="G30" s="24" t="s">
        <v>12</v>
      </c>
      <c r="H30" s="25" t="s">
        <v>48</v>
      </c>
      <c r="I30" s="5" t="s">
        <v>49</v>
      </c>
      <c r="J30" s="29">
        <v>644186.56999999995</v>
      </c>
      <c r="K30" s="29">
        <v>736186</v>
      </c>
      <c r="L30" s="29">
        <v>736185.87</v>
      </c>
      <c r="M30" s="29">
        <f t="shared" si="4"/>
        <v>1.1428146817776721</v>
      </c>
      <c r="N30" s="29">
        <f t="shared" si="5"/>
        <v>0.99999982341419147</v>
      </c>
      <c r="O30" s="5" t="str">
        <f t="shared" si="7"/>
        <v>3</v>
      </c>
    </row>
    <row r="31" spans="1:15" ht="18" customHeight="1" x14ac:dyDescent="0.25">
      <c r="A31" s="5" t="s">
        <v>45</v>
      </c>
      <c r="B31" s="5">
        <v>11</v>
      </c>
      <c r="C31" s="38" t="str">
        <f t="shared" ref="C31:C34" si="9">H31</f>
        <v>3121</v>
      </c>
      <c r="D31" s="38" t="s">
        <v>50</v>
      </c>
      <c r="E31" s="30" t="str">
        <f t="shared" ref="E31:E34" si="10">LEFT(C31,1)</f>
        <v>3</v>
      </c>
      <c r="F31" s="30" t="str">
        <f t="shared" ref="F31:F34" si="11">LEFT(C31,2)</f>
        <v>31</v>
      </c>
      <c r="G31" s="24">
        <v>2</v>
      </c>
      <c r="H31" s="25" t="s">
        <v>50</v>
      </c>
      <c r="I31" s="5" t="s">
        <v>51</v>
      </c>
      <c r="J31" s="29">
        <v>17339.34</v>
      </c>
      <c r="K31" s="29">
        <v>19775</v>
      </c>
      <c r="L31" s="29">
        <v>19775.259999999998</v>
      </c>
      <c r="M31" s="29">
        <f t="shared" si="4"/>
        <v>1.1404851626417152</v>
      </c>
      <c r="N31" s="29">
        <f t="shared" si="5"/>
        <v>1.0000131479140328</v>
      </c>
      <c r="O31" s="5" t="str">
        <f t="shared" si="7"/>
        <v>3</v>
      </c>
    </row>
    <row r="32" spans="1:15" ht="18" customHeight="1" x14ac:dyDescent="0.25">
      <c r="A32" s="5" t="s">
        <v>45</v>
      </c>
      <c r="B32" s="5">
        <v>11</v>
      </c>
      <c r="C32" s="38" t="str">
        <f t="shared" si="9"/>
        <v>3132</v>
      </c>
      <c r="D32" s="38" t="s">
        <v>52</v>
      </c>
      <c r="E32" s="30" t="str">
        <f t="shared" si="10"/>
        <v>3</v>
      </c>
      <c r="F32" s="30" t="str">
        <f t="shared" si="11"/>
        <v>31</v>
      </c>
      <c r="G32" s="24">
        <v>3</v>
      </c>
      <c r="H32" s="25" t="s">
        <v>52</v>
      </c>
      <c r="I32" s="5" t="s">
        <v>53</v>
      </c>
      <c r="J32" s="29">
        <v>106290.8</v>
      </c>
      <c r="K32" s="29">
        <v>121471</v>
      </c>
      <c r="L32" s="29">
        <v>121470.77</v>
      </c>
      <c r="M32" s="29">
        <f t="shared" si="4"/>
        <v>1.1428154647438913</v>
      </c>
      <c r="N32" s="29">
        <f t="shared" si="5"/>
        <v>0.99999810654394883</v>
      </c>
      <c r="O32" s="5" t="str">
        <f t="shared" si="7"/>
        <v>3</v>
      </c>
    </row>
    <row r="33" spans="1:15" ht="18" customHeight="1" x14ac:dyDescent="0.25">
      <c r="A33" s="5" t="s">
        <v>45</v>
      </c>
      <c r="B33" s="5">
        <v>11</v>
      </c>
      <c r="C33" s="38" t="str">
        <f t="shared" si="9"/>
        <v>3212</v>
      </c>
      <c r="D33" s="38" t="s">
        <v>54</v>
      </c>
      <c r="E33" s="30" t="str">
        <f t="shared" si="10"/>
        <v>3</v>
      </c>
      <c r="F33" s="30" t="str">
        <f t="shared" si="11"/>
        <v>32</v>
      </c>
      <c r="G33" s="24">
        <v>4</v>
      </c>
      <c r="H33" s="25" t="s">
        <v>54</v>
      </c>
      <c r="I33" s="5" t="s">
        <v>55</v>
      </c>
      <c r="J33" s="29">
        <v>14293.87</v>
      </c>
      <c r="K33" s="29">
        <v>14140</v>
      </c>
      <c r="L33" s="29">
        <v>14232.5</v>
      </c>
      <c r="M33" s="29">
        <f t="shared" si="4"/>
        <v>0.99570655112995987</v>
      </c>
      <c r="N33" s="29">
        <f t="shared" si="5"/>
        <v>1.0065417256011315</v>
      </c>
      <c r="O33" s="5" t="str">
        <f t="shared" si="7"/>
        <v>3</v>
      </c>
    </row>
    <row r="34" spans="1:15" ht="18" customHeight="1" x14ac:dyDescent="0.25">
      <c r="A34" s="5" t="s">
        <v>45</v>
      </c>
      <c r="B34" s="5">
        <v>11</v>
      </c>
      <c r="C34" s="38" t="str">
        <f t="shared" si="9"/>
        <v>3295</v>
      </c>
      <c r="D34" s="38" t="s">
        <v>56</v>
      </c>
      <c r="E34" s="30" t="str">
        <f t="shared" si="10"/>
        <v>3</v>
      </c>
      <c r="F34" s="30" t="str">
        <f t="shared" si="11"/>
        <v>32</v>
      </c>
      <c r="G34" s="24">
        <v>5</v>
      </c>
      <c r="H34" s="25" t="s">
        <v>56</v>
      </c>
      <c r="I34" s="5" t="s">
        <v>57</v>
      </c>
      <c r="J34" s="29">
        <v>1493.13</v>
      </c>
      <c r="K34" s="29">
        <v>1680</v>
      </c>
      <c r="L34" s="29">
        <v>1680</v>
      </c>
      <c r="M34" s="29">
        <f t="shared" si="4"/>
        <v>1.1251532016636192</v>
      </c>
      <c r="N34" s="29">
        <f t="shared" si="5"/>
        <v>1</v>
      </c>
      <c r="O34" s="5" t="str">
        <f t="shared" si="7"/>
        <v>3</v>
      </c>
    </row>
    <row r="35" spans="1:15" ht="27.95" customHeight="1" x14ac:dyDescent="0.25">
      <c r="A35" s="5" t="s">
        <v>58</v>
      </c>
      <c r="G35" s="110" t="s">
        <v>58</v>
      </c>
      <c r="H35" s="110"/>
      <c r="I35" s="14" t="s">
        <v>59</v>
      </c>
      <c r="J35" s="17">
        <f t="shared" ref="J35:L36" si="12">J36</f>
        <v>27142.54</v>
      </c>
      <c r="K35" s="17">
        <f t="shared" si="12"/>
        <v>15648</v>
      </c>
      <c r="L35" s="17">
        <f t="shared" si="12"/>
        <v>16722.039999999997</v>
      </c>
      <c r="M35" s="17">
        <f t="shared" si="4"/>
        <v>0.61608235633068964</v>
      </c>
      <c r="N35" s="17">
        <f t="shared" si="5"/>
        <v>1.0686375255623719</v>
      </c>
      <c r="O35" s="5" t="str">
        <f t="shared" si="7"/>
        <v/>
      </c>
    </row>
    <row r="36" spans="1:15" ht="28.5" customHeight="1" x14ac:dyDescent="0.25">
      <c r="A36" s="5" t="s">
        <v>58</v>
      </c>
      <c r="G36" s="18"/>
      <c r="H36" s="19" t="s">
        <v>10</v>
      </c>
      <c r="I36" s="20" t="s">
        <v>11</v>
      </c>
      <c r="J36" s="23">
        <f t="shared" si="12"/>
        <v>27142.54</v>
      </c>
      <c r="K36" s="23">
        <f t="shared" si="12"/>
        <v>15648</v>
      </c>
      <c r="L36" s="23">
        <f t="shared" si="12"/>
        <v>16722.039999999997</v>
      </c>
      <c r="M36" s="23">
        <f t="shared" si="4"/>
        <v>0.61608235633068964</v>
      </c>
      <c r="N36" s="23">
        <f t="shared" si="5"/>
        <v>1.0686375255623719</v>
      </c>
      <c r="O36" s="5" t="str">
        <f t="shared" si="7"/>
        <v>I</v>
      </c>
    </row>
    <row r="37" spans="1:15" ht="18" customHeight="1" x14ac:dyDescent="0.25">
      <c r="A37" s="5" t="s">
        <v>58</v>
      </c>
      <c r="G37" s="31"/>
      <c r="H37" s="32"/>
      <c r="I37" s="33" t="s">
        <v>47</v>
      </c>
      <c r="J37" s="36">
        <f>SUM(J38:J41)</f>
        <v>27142.54</v>
      </c>
      <c r="K37" s="36">
        <f>SUM(K38:K41)</f>
        <v>15648</v>
      </c>
      <c r="L37" s="36">
        <f>SUM(L38:L41)</f>
        <v>16722.039999999997</v>
      </c>
      <c r="M37" s="36">
        <f t="shared" si="4"/>
        <v>0.61608235633068964</v>
      </c>
      <c r="N37" s="36">
        <f t="shared" si="5"/>
        <v>1.0686375255623719</v>
      </c>
      <c r="O37" s="5" t="str">
        <f t="shared" si="7"/>
        <v/>
      </c>
    </row>
    <row r="38" spans="1:15" ht="18" customHeight="1" x14ac:dyDescent="0.25">
      <c r="A38" s="5" t="s">
        <v>58</v>
      </c>
      <c r="B38" s="5">
        <v>11</v>
      </c>
      <c r="C38" s="38" t="str">
        <f t="shared" ref="C38:C41" si="13">H38</f>
        <v>3111</v>
      </c>
      <c r="D38" s="38" t="s">
        <v>48</v>
      </c>
      <c r="E38" s="30" t="str">
        <f t="shared" ref="E38:E41" si="14">LEFT(C38,1)</f>
        <v>3</v>
      </c>
      <c r="F38" s="30" t="str">
        <f t="shared" ref="F38:F41" si="15">LEFT(C38,2)</f>
        <v>31</v>
      </c>
      <c r="G38" s="24">
        <v>1</v>
      </c>
      <c r="H38" s="25" t="s">
        <v>48</v>
      </c>
      <c r="I38" s="5" t="s">
        <v>49</v>
      </c>
      <c r="J38" s="29">
        <v>18700.53</v>
      </c>
      <c r="K38" s="29">
        <v>10119</v>
      </c>
      <c r="L38" s="29">
        <v>10650.9</v>
      </c>
      <c r="M38" s="29">
        <f t="shared" si="4"/>
        <v>0.56955070257367035</v>
      </c>
      <c r="N38" s="29">
        <f t="shared" si="5"/>
        <v>1.0525644826563889</v>
      </c>
      <c r="O38" s="5" t="str">
        <f t="shared" si="7"/>
        <v>3</v>
      </c>
    </row>
    <row r="39" spans="1:15" ht="18" customHeight="1" x14ac:dyDescent="0.25">
      <c r="A39" s="5" t="s">
        <v>58</v>
      </c>
      <c r="B39" s="5">
        <v>11</v>
      </c>
      <c r="C39" s="38" t="str">
        <f t="shared" si="13"/>
        <v>3132</v>
      </c>
      <c r="D39" s="38" t="s">
        <v>52</v>
      </c>
      <c r="E39" s="30" t="str">
        <f t="shared" si="14"/>
        <v>3</v>
      </c>
      <c r="F39" s="30" t="str">
        <f t="shared" si="15"/>
        <v>31</v>
      </c>
      <c r="G39" s="24">
        <v>2</v>
      </c>
      <c r="H39" s="25" t="s">
        <v>52</v>
      </c>
      <c r="I39" s="5" t="s">
        <v>53</v>
      </c>
      <c r="J39" s="29">
        <v>3404.28</v>
      </c>
      <c r="K39" s="29">
        <v>1829</v>
      </c>
      <c r="L39" s="29">
        <v>1946.99</v>
      </c>
      <c r="M39" s="29">
        <f t="shared" si="4"/>
        <v>0.57192416604979612</v>
      </c>
      <c r="N39" s="29">
        <f t="shared" si="5"/>
        <v>1.0645106615636961</v>
      </c>
      <c r="O39" s="5" t="str">
        <f t="shared" si="7"/>
        <v>3</v>
      </c>
    </row>
    <row r="40" spans="1:15" ht="18" customHeight="1" x14ac:dyDescent="0.25">
      <c r="A40" s="5" t="s">
        <v>58</v>
      </c>
      <c r="B40" s="5">
        <v>11</v>
      </c>
      <c r="C40" s="38" t="str">
        <f t="shared" si="13"/>
        <v>3237</v>
      </c>
      <c r="D40" s="38" t="s">
        <v>60</v>
      </c>
      <c r="E40" s="30" t="str">
        <f t="shared" si="14"/>
        <v>3</v>
      </c>
      <c r="F40" s="30" t="str">
        <f t="shared" si="15"/>
        <v>32</v>
      </c>
      <c r="G40" s="24">
        <v>3</v>
      </c>
      <c r="H40" s="25" t="s">
        <v>60</v>
      </c>
      <c r="I40" s="5" t="s">
        <v>61</v>
      </c>
      <c r="J40" s="29">
        <v>4795.51</v>
      </c>
      <c r="K40" s="29">
        <v>2983</v>
      </c>
      <c r="L40" s="29">
        <v>3533.55</v>
      </c>
      <c r="M40" s="29">
        <f t="shared" si="4"/>
        <v>0.73684550756853806</v>
      </c>
      <c r="N40" s="29">
        <f t="shared" si="5"/>
        <v>1.1845625209520618</v>
      </c>
      <c r="O40" s="5" t="str">
        <f t="shared" si="7"/>
        <v>3</v>
      </c>
    </row>
    <row r="41" spans="1:15" ht="18" customHeight="1" x14ac:dyDescent="0.25">
      <c r="A41" s="5" t="s">
        <v>58</v>
      </c>
      <c r="B41" s="5">
        <v>11</v>
      </c>
      <c r="C41" s="38" t="str">
        <f t="shared" si="13"/>
        <v>3295</v>
      </c>
      <c r="D41" s="38" t="s">
        <v>56</v>
      </c>
      <c r="E41" s="30" t="str">
        <f t="shared" si="14"/>
        <v>3</v>
      </c>
      <c r="F41" s="30" t="str">
        <f t="shared" si="15"/>
        <v>32</v>
      </c>
      <c r="G41" s="24">
        <v>4</v>
      </c>
      <c r="H41" s="37" t="s">
        <v>56</v>
      </c>
      <c r="I41" s="5" t="s">
        <v>57</v>
      </c>
      <c r="J41" s="29">
        <v>242.22</v>
      </c>
      <c r="K41" s="29">
        <v>717</v>
      </c>
      <c r="L41" s="29">
        <v>590.6</v>
      </c>
      <c r="M41" s="29">
        <f t="shared" si="4"/>
        <v>2.438279250268351</v>
      </c>
      <c r="N41" s="29">
        <f t="shared" si="5"/>
        <v>0.82370990237099029</v>
      </c>
      <c r="O41" s="5" t="str">
        <f t="shared" si="7"/>
        <v>3</v>
      </c>
    </row>
    <row r="42" spans="1:15" ht="27.95" customHeight="1" x14ac:dyDescent="0.25">
      <c r="A42" s="5" t="s">
        <v>62</v>
      </c>
      <c r="G42" s="110" t="s">
        <v>63</v>
      </c>
      <c r="H42" s="110"/>
      <c r="I42" s="14" t="s">
        <v>64</v>
      </c>
      <c r="J42" s="17">
        <f>J43</f>
        <v>42826.33</v>
      </c>
      <c r="K42" s="17">
        <f>K43</f>
        <v>0</v>
      </c>
      <c r="L42" s="17">
        <f t="shared" ref="L42" si="16">L43</f>
        <v>0</v>
      </c>
      <c r="M42" s="17">
        <f t="shared" si="4"/>
        <v>0</v>
      </c>
      <c r="N42" s="17" t="str">
        <f t="shared" si="5"/>
        <v/>
      </c>
      <c r="O42" s="5" t="str">
        <f t="shared" si="7"/>
        <v/>
      </c>
    </row>
    <row r="43" spans="1:15" ht="28.5" customHeight="1" x14ac:dyDescent="0.25">
      <c r="A43" s="5" t="s">
        <v>62</v>
      </c>
      <c r="G43" s="18"/>
      <c r="H43" s="19" t="s">
        <v>31</v>
      </c>
      <c r="I43" s="20" t="s">
        <v>65</v>
      </c>
      <c r="J43" s="23">
        <f>J44+J61</f>
        <v>42826.33</v>
      </c>
      <c r="K43" s="23">
        <f>K44+K61</f>
        <v>0</v>
      </c>
      <c r="L43" s="23">
        <f>L44+L61</f>
        <v>0</v>
      </c>
      <c r="M43" s="23">
        <f t="shared" si="4"/>
        <v>0</v>
      </c>
      <c r="N43" s="23" t="str">
        <f t="shared" si="5"/>
        <v/>
      </c>
      <c r="O43" s="5" t="str">
        <f t="shared" si="7"/>
        <v>I</v>
      </c>
    </row>
    <row r="44" spans="1:15" ht="18" customHeight="1" x14ac:dyDescent="0.25">
      <c r="A44" s="5" t="s">
        <v>62</v>
      </c>
      <c r="G44" s="31"/>
      <c r="H44" s="32"/>
      <c r="I44" s="33" t="s">
        <v>47</v>
      </c>
      <c r="J44" s="36">
        <f>SUM(J45:J60)</f>
        <v>42679.71</v>
      </c>
      <c r="K44" s="36">
        <f>SUM(K45:K60)</f>
        <v>0</v>
      </c>
      <c r="L44" s="36">
        <f>SUM(L45:L60)</f>
        <v>0</v>
      </c>
      <c r="M44" s="36">
        <f t="shared" si="4"/>
        <v>0</v>
      </c>
      <c r="N44" s="36" t="str">
        <f t="shared" si="5"/>
        <v/>
      </c>
      <c r="O44" s="5" t="str">
        <f t="shared" si="7"/>
        <v/>
      </c>
    </row>
    <row r="45" spans="1:15" ht="18" customHeight="1" x14ac:dyDescent="0.25">
      <c r="A45" s="5" t="s">
        <v>62</v>
      </c>
      <c r="B45" s="5">
        <v>51</v>
      </c>
      <c r="C45" s="38" t="str">
        <f t="shared" ref="C45:C60" si="17">H45</f>
        <v>3111</v>
      </c>
      <c r="D45" s="38" t="s">
        <v>48</v>
      </c>
      <c r="E45" s="30" t="str">
        <f t="shared" ref="E45:E60" si="18">LEFT(C45,1)</f>
        <v>3</v>
      </c>
      <c r="F45" s="30" t="str">
        <f t="shared" ref="F45:F60" si="19">LEFT(C45,2)</f>
        <v>31</v>
      </c>
      <c r="G45" s="24" t="s">
        <v>12</v>
      </c>
      <c r="H45" s="25" t="s">
        <v>48</v>
      </c>
      <c r="I45" s="5" t="s">
        <v>49</v>
      </c>
      <c r="J45" s="29">
        <v>13630.05</v>
      </c>
      <c r="K45" s="29">
        <v>0</v>
      </c>
      <c r="L45" s="29"/>
      <c r="M45" s="29">
        <f t="shared" si="4"/>
        <v>0</v>
      </c>
      <c r="N45" s="29" t="str">
        <f t="shared" si="5"/>
        <v/>
      </c>
      <c r="O45" s="5" t="str">
        <f t="shared" si="7"/>
        <v>3</v>
      </c>
    </row>
    <row r="46" spans="1:15" ht="18" customHeight="1" x14ac:dyDescent="0.25">
      <c r="A46" s="5" t="s">
        <v>62</v>
      </c>
      <c r="B46" s="5">
        <v>51</v>
      </c>
      <c r="C46" s="38" t="str">
        <f t="shared" ref="C46" si="20">H46</f>
        <v>3121</v>
      </c>
      <c r="D46" s="38" t="s">
        <v>50</v>
      </c>
      <c r="E46" s="30" t="str">
        <f t="shared" ref="E46" si="21">LEFT(C46,1)</f>
        <v>3</v>
      </c>
      <c r="F46" s="30" t="str">
        <f t="shared" ref="F46" si="22">LEFT(C46,2)</f>
        <v>31</v>
      </c>
      <c r="G46" s="24">
        <v>2</v>
      </c>
      <c r="H46" s="25" t="s">
        <v>50</v>
      </c>
      <c r="I46" s="5" t="s">
        <v>51</v>
      </c>
      <c r="J46" s="29">
        <v>752.07</v>
      </c>
      <c r="K46" s="29"/>
      <c r="L46" s="29"/>
      <c r="M46" s="29">
        <f t="shared" si="4"/>
        <v>0</v>
      </c>
      <c r="N46" s="29" t="str">
        <f t="shared" si="5"/>
        <v/>
      </c>
      <c r="O46" s="5" t="str">
        <f t="shared" si="7"/>
        <v>3</v>
      </c>
    </row>
    <row r="47" spans="1:15" ht="18" customHeight="1" x14ac:dyDescent="0.25">
      <c r="A47" s="5" t="s">
        <v>62</v>
      </c>
      <c r="B47" s="5">
        <v>51</v>
      </c>
      <c r="C47" s="38" t="str">
        <f t="shared" si="17"/>
        <v>3132</v>
      </c>
      <c r="D47" s="38" t="s">
        <v>52</v>
      </c>
      <c r="E47" s="30" t="str">
        <f t="shared" si="18"/>
        <v>3</v>
      </c>
      <c r="F47" s="30" t="str">
        <f t="shared" si="19"/>
        <v>31</v>
      </c>
      <c r="G47" s="24">
        <v>3</v>
      </c>
      <c r="H47" s="25" t="s">
        <v>52</v>
      </c>
      <c r="I47" s="5" t="s">
        <v>53</v>
      </c>
      <c r="J47" s="29">
        <v>2248.96</v>
      </c>
      <c r="K47" s="29">
        <v>0</v>
      </c>
      <c r="L47" s="29"/>
      <c r="M47" s="29">
        <f t="shared" si="4"/>
        <v>0</v>
      </c>
      <c r="N47" s="29" t="str">
        <f t="shared" si="5"/>
        <v/>
      </c>
      <c r="O47" s="5" t="str">
        <f t="shared" si="7"/>
        <v>3</v>
      </c>
    </row>
    <row r="48" spans="1:15" ht="18" customHeight="1" x14ac:dyDescent="0.25">
      <c r="A48" s="5" t="s">
        <v>62</v>
      </c>
      <c r="B48" s="5">
        <v>51</v>
      </c>
      <c r="C48" s="38" t="str">
        <f t="shared" si="17"/>
        <v>3211</v>
      </c>
      <c r="D48" s="38" t="s">
        <v>66</v>
      </c>
      <c r="E48" s="30" t="str">
        <f t="shared" si="18"/>
        <v>3</v>
      </c>
      <c r="F48" s="30" t="str">
        <f t="shared" si="19"/>
        <v>32</v>
      </c>
      <c r="G48" s="24">
        <v>4</v>
      </c>
      <c r="H48" s="25" t="s">
        <v>66</v>
      </c>
      <c r="I48" s="5" t="s">
        <v>67</v>
      </c>
      <c r="J48" s="29">
        <v>6453.92</v>
      </c>
      <c r="K48" s="29"/>
      <c r="L48" s="29"/>
      <c r="M48" s="29">
        <f t="shared" si="4"/>
        <v>0</v>
      </c>
      <c r="N48" s="29" t="str">
        <f t="shared" si="5"/>
        <v/>
      </c>
      <c r="O48" s="5" t="str">
        <f t="shared" si="7"/>
        <v>3</v>
      </c>
    </row>
    <row r="49" spans="1:15" ht="18" customHeight="1" x14ac:dyDescent="0.25">
      <c r="A49" s="5" t="s">
        <v>62</v>
      </c>
      <c r="B49" s="5">
        <v>51</v>
      </c>
      <c r="C49" s="38" t="str">
        <f t="shared" si="17"/>
        <v>3212</v>
      </c>
      <c r="D49" s="38" t="s">
        <v>54</v>
      </c>
      <c r="E49" s="30" t="str">
        <f t="shared" si="18"/>
        <v>3</v>
      </c>
      <c r="F49" s="30" t="str">
        <f t="shared" si="19"/>
        <v>32</v>
      </c>
      <c r="G49" s="24">
        <v>5</v>
      </c>
      <c r="H49" s="25" t="s">
        <v>54</v>
      </c>
      <c r="I49" s="5" t="s">
        <v>68</v>
      </c>
      <c r="J49" s="29">
        <v>344.3</v>
      </c>
      <c r="K49" s="29">
        <v>0</v>
      </c>
      <c r="L49" s="29"/>
      <c r="M49" s="29">
        <f t="shared" si="4"/>
        <v>0</v>
      </c>
      <c r="N49" s="29" t="str">
        <f t="shared" si="5"/>
        <v/>
      </c>
      <c r="O49" s="5" t="str">
        <f t="shared" si="7"/>
        <v>3</v>
      </c>
    </row>
    <row r="50" spans="1:15" ht="18" customHeight="1" x14ac:dyDescent="0.25">
      <c r="A50" s="5" t="s">
        <v>62</v>
      </c>
      <c r="B50" s="5">
        <v>51</v>
      </c>
      <c r="C50" s="38" t="str">
        <f t="shared" si="17"/>
        <v>3213</v>
      </c>
      <c r="D50" s="38" t="s">
        <v>69</v>
      </c>
      <c r="E50" s="30" t="str">
        <f t="shared" si="18"/>
        <v>3</v>
      </c>
      <c r="F50" s="30" t="str">
        <f t="shared" si="19"/>
        <v>32</v>
      </c>
      <c r="G50" s="24">
        <v>6</v>
      </c>
      <c r="H50" s="25" t="s">
        <v>69</v>
      </c>
      <c r="I50" s="5" t="s">
        <v>70</v>
      </c>
      <c r="J50" s="29">
        <v>874.06</v>
      </c>
      <c r="K50" s="29"/>
      <c r="L50" s="29"/>
      <c r="M50" s="29">
        <f t="shared" si="4"/>
        <v>0</v>
      </c>
      <c r="N50" s="29" t="str">
        <f t="shared" si="5"/>
        <v/>
      </c>
      <c r="O50" s="5" t="str">
        <f t="shared" si="7"/>
        <v>3</v>
      </c>
    </row>
    <row r="51" spans="1:15" ht="18" customHeight="1" x14ac:dyDescent="0.25">
      <c r="A51" s="5" t="s">
        <v>62</v>
      </c>
      <c r="B51" s="5">
        <v>51</v>
      </c>
      <c r="C51" s="38" t="str">
        <f t="shared" si="17"/>
        <v>3221</v>
      </c>
      <c r="D51" s="38" t="s">
        <v>71</v>
      </c>
      <c r="E51" s="30" t="str">
        <f t="shared" si="18"/>
        <v>3</v>
      </c>
      <c r="F51" s="30" t="str">
        <f t="shared" si="19"/>
        <v>32</v>
      </c>
      <c r="G51" s="24">
        <v>7</v>
      </c>
      <c r="H51" s="25" t="s">
        <v>71</v>
      </c>
      <c r="I51" s="5" t="s">
        <v>72</v>
      </c>
      <c r="J51" s="29">
        <v>1170.3599999999999</v>
      </c>
      <c r="K51" s="29">
        <v>0</v>
      </c>
      <c r="L51" s="29"/>
      <c r="M51" s="29">
        <f t="shared" si="4"/>
        <v>0</v>
      </c>
      <c r="N51" s="29" t="str">
        <f t="shared" si="5"/>
        <v/>
      </c>
      <c r="O51" s="5" t="str">
        <f t="shared" si="7"/>
        <v>3</v>
      </c>
    </row>
    <row r="52" spans="1:15" ht="18" customHeight="1" x14ac:dyDescent="0.25">
      <c r="A52" s="5" t="s">
        <v>62</v>
      </c>
      <c r="B52" s="5">
        <v>51</v>
      </c>
      <c r="C52" s="38" t="str">
        <f t="shared" si="17"/>
        <v>3225</v>
      </c>
      <c r="D52" s="38" t="s">
        <v>73</v>
      </c>
      <c r="E52" s="30" t="str">
        <f t="shared" si="18"/>
        <v>3</v>
      </c>
      <c r="F52" s="30" t="str">
        <f t="shared" si="19"/>
        <v>32</v>
      </c>
      <c r="G52" s="24">
        <v>8</v>
      </c>
      <c r="H52" s="25" t="s">
        <v>73</v>
      </c>
      <c r="I52" s="5" t="s">
        <v>74</v>
      </c>
      <c r="J52" s="29">
        <v>670.25</v>
      </c>
      <c r="K52" s="29"/>
      <c r="L52" s="29"/>
      <c r="M52" s="29">
        <f t="shared" si="4"/>
        <v>0</v>
      </c>
      <c r="N52" s="29" t="str">
        <f t="shared" si="5"/>
        <v/>
      </c>
      <c r="O52" s="5" t="str">
        <f t="shared" si="7"/>
        <v>3</v>
      </c>
    </row>
    <row r="53" spans="1:15" ht="18" customHeight="1" x14ac:dyDescent="0.25">
      <c r="A53" s="5" t="s">
        <v>62</v>
      </c>
      <c r="B53" s="5">
        <v>51</v>
      </c>
      <c r="C53" s="38" t="str">
        <f t="shared" ref="C53" si="23">H53</f>
        <v>3231</v>
      </c>
      <c r="D53" s="38" t="s">
        <v>99</v>
      </c>
      <c r="E53" s="30" t="str">
        <f t="shared" ref="E53" si="24">LEFT(C53,1)</f>
        <v>3</v>
      </c>
      <c r="F53" s="30" t="str">
        <f t="shared" ref="F53" si="25">LEFT(C53,2)</f>
        <v>32</v>
      </c>
      <c r="G53" s="24">
        <v>9</v>
      </c>
      <c r="H53" s="25" t="s">
        <v>99</v>
      </c>
      <c r="I53" s="5" t="s">
        <v>100</v>
      </c>
      <c r="J53" s="29">
        <v>3497.78</v>
      </c>
      <c r="K53" s="29"/>
      <c r="L53" s="29"/>
      <c r="M53" s="29">
        <f t="shared" si="4"/>
        <v>0</v>
      </c>
      <c r="N53" s="29" t="str">
        <f t="shared" si="5"/>
        <v/>
      </c>
      <c r="O53" s="5" t="str">
        <f t="shared" si="7"/>
        <v>3</v>
      </c>
    </row>
    <row r="54" spans="1:15" ht="18" customHeight="1" x14ac:dyDescent="0.25">
      <c r="A54" s="5" t="s">
        <v>62</v>
      </c>
      <c r="B54" s="5">
        <v>51</v>
      </c>
      <c r="C54" s="38" t="str">
        <f t="shared" si="17"/>
        <v>3232</v>
      </c>
      <c r="D54" s="38" t="s">
        <v>75</v>
      </c>
      <c r="E54" s="30" t="str">
        <f t="shared" si="18"/>
        <v>3</v>
      </c>
      <c r="F54" s="30" t="str">
        <f t="shared" si="19"/>
        <v>32</v>
      </c>
      <c r="G54" s="24">
        <v>10</v>
      </c>
      <c r="H54" s="25" t="s">
        <v>75</v>
      </c>
      <c r="I54" s="5" t="s">
        <v>76</v>
      </c>
      <c r="J54" s="29">
        <v>191.62</v>
      </c>
      <c r="K54" s="29"/>
      <c r="L54" s="29"/>
      <c r="M54" s="29">
        <f t="shared" si="4"/>
        <v>0</v>
      </c>
      <c r="N54" s="29" t="str">
        <f t="shared" si="5"/>
        <v/>
      </c>
      <c r="O54" s="5" t="str">
        <f t="shared" si="7"/>
        <v>3</v>
      </c>
    </row>
    <row r="55" spans="1:15" ht="18" customHeight="1" x14ac:dyDescent="0.25">
      <c r="A55" s="5" t="s">
        <v>62</v>
      </c>
      <c r="B55" s="5">
        <v>51</v>
      </c>
      <c r="C55" s="38" t="str">
        <f t="shared" si="17"/>
        <v>3233</v>
      </c>
      <c r="D55" s="38" t="s">
        <v>77</v>
      </c>
      <c r="E55" s="30" t="str">
        <f t="shared" si="18"/>
        <v>3</v>
      </c>
      <c r="F55" s="30" t="str">
        <f t="shared" si="19"/>
        <v>32</v>
      </c>
      <c r="G55" s="24">
        <v>11</v>
      </c>
      <c r="H55" s="25" t="s">
        <v>77</v>
      </c>
      <c r="I55" s="5" t="s">
        <v>78</v>
      </c>
      <c r="J55" s="29"/>
      <c r="K55" s="29"/>
      <c r="L55" s="29"/>
      <c r="M55" s="29" t="str">
        <f t="shared" si="4"/>
        <v/>
      </c>
      <c r="N55" s="29" t="str">
        <f t="shared" si="5"/>
        <v/>
      </c>
      <c r="O55" s="5" t="str">
        <f t="shared" si="7"/>
        <v>3</v>
      </c>
    </row>
    <row r="56" spans="1:15" ht="18" customHeight="1" x14ac:dyDescent="0.25">
      <c r="A56" s="5" t="s">
        <v>62</v>
      </c>
      <c r="B56" s="5">
        <v>51</v>
      </c>
      <c r="C56" s="38" t="str">
        <f t="shared" si="17"/>
        <v>3237</v>
      </c>
      <c r="D56" s="38" t="s">
        <v>60</v>
      </c>
      <c r="E56" s="30" t="str">
        <f t="shared" si="18"/>
        <v>3</v>
      </c>
      <c r="F56" s="30" t="str">
        <f t="shared" si="19"/>
        <v>32</v>
      </c>
      <c r="G56" s="24">
        <v>12</v>
      </c>
      <c r="H56" s="25" t="s">
        <v>60</v>
      </c>
      <c r="I56" s="5" t="s">
        <v>61</v>
      </c>
      <c r="J56" s="29">
        <v>4571.1099999999997</v>
      </c>
      <c r="K56" s="29"/>
      <c r="L56" s="29"/>
      <c r="M56" s="29">
        <f t="shared" si="4"/>
        <v>0</v>
      </c>
      <c r="N56" s="29" t="str">
        <f t="shared" si="5"/>
        <v/>
      </c>
      <c r="O56" s="5" t="str">
        <f t="shared" si="7"/>
        <v>3</v>
      </c>
    </row>
    <row r="57" spans="1:15" ht="18" customHeight="1" x14ac:dyDescent="0.25">
      <c r="A57" s="5" t="s">
        <v>62</v>
      </c>
      <c r="B57" s="5">
        <v>51</v>
      </c>
      <c r="C57" s="38" t="str">
        <f t="shared" si="17"/>
        <v>3239</v>
      </c>
      <c r="D57" s="38" t="s">
        <v>79</v>
      </c>
      <c r="E57" s="30" t="str">
        <f t="shared" si="18"/>
        <v>3</v>
      </c>
      <c r="F57" s="30" t="str">
        <f t="shared" si="19"/>
        <v>32</v>
      </c>
      <c r="G57" s="24">
        <v>13</v>
      </c>
      <c r="H57" s="25" t="s">
        <v>79</v>
      </c>
      <c r="I57" s="5" t="s">
        <v>80</v>
      </c>
      <c r="J57" s="29">
        <v>1481.77</v>
      </c>
      <c r="K57" s="29"/>
      <c r="L57" s="29"/>
      <c r="M57" s="29">
        <f t="shared" si="4"/>
        <v>0</v>
      </c>
      <c r="N57" s="29" t="str">
        <f t="shared" si="5"/>
        <v/>
      </c>
      <c r="O57" s="5" t="str">
        <f t="shared" si="7"/>
        <v>3</v>
      </c>
    </row>
    <row r="58" spans="1:15" ht="18" customHeight="1" x14ac:dyDescent="0.25">
      <c r="A58" s="5" t="s">
        <v>62</v>
      </c>
      <c r="B58" s="5">
        <v>51</v>
      </c>
      <c r="C58" s="38" t="str">
        <f t="shared" si="17"/>
        <v>3241</v>
      </c>
      <c r="D58" s="38" t="s">
        <v>81</v>
      </c>
      <c r="E58" s="30" t="str">
        <f t="shared" si="18"/>
        <v>3</v>
      </c>
      <c r="F58" s="30" t="str">
        <f t="shared" si="19"/>
        <v>32</v>
      </c>
      <c r="G58" s="24">
        <v>14</v>
      </c>
      <c r="H58" s="25" t="s">
        <v>81</v>
      </c>
      <c r="I58" s="5" t="s">
        <v>82</v>
      </c>
      <c r="J58" s="29">
        <v>1526.15</v>
      </c>
      <c r="K58" s="29"/>
      <c r="L58" s="29"/>
      <c r="M58" s="29">
        <f t="shared" si="4"/>
        <v>0</v>
      </c>
      <c r="N58" s="29" t="str">
        <f t="shared" si="5"/>
        <v/>
      </c>
      <c r="O58" s="5" t="str">
        <f t="shared" si="7"/>
        <v>3</v>
      </c>
    </row>
    <row r="59" spans="1:15" ht="18" customHeight="1" x14ac:dyDescent="0.25">
      <c r="A59" s="5" t="s">
        <v>62</v>
      </c>
      <c r="B59" s="5">
        <v>51</v>
      </c>
      <c r="C59" s="38" t="str">
        <f t="shared" ref="C59" si="26">H59</f>
        <v>3293</v>
      </c>
      <c r="D59" s="38" t="s">
        <v>83</v>
      </c>
      <c r="E59" s="30" t="str">
        <f t="shared" ref="E59" si="27">LEFT(C59,1)</f>
        <v>3</v>
      </c>
      <c r="F59" s="30" t="str">
        <f t="shared" ref="F59" si="28">LEFT(C59,2)</f>
        <v>32</v>
      </c>
      <c r="G59" s="24">
        <v>15</v>
      </c>
      <c r="H59" s="25" t="s">
        <v>83</v>
      </c>
      <c r="I59" s="5" t="s">
        <v>84</v>
      </c>
      <c r="J59" s="29">
        <v>5252.51</v>
      </c>
      <c r="K59" s="29"/>
      <c r="L59" s="29"/>
      <c r="M59" s="29">
        <f t="shared" si="4"/>
        <v>0</v>
      </c>
      <c r="N59" s="29" t="str">
        <f t="shared" si="5"/>
        <v/>
      </c>
      <c r="O59" s="5" t="str">
        <f t="shared" si="7"/>
        <v>3</v>
      </c>
    </row>
    <row r="60" spans="1:15" ht="18" customHeight="1" x14ac:dyDescent="0.25">
      <c r="A60" s="5" t="s">
        <v>62</v>
      </c>
      <c r="B60" s="5">
        <v>51</v>
      </c>
      <c r="C60" s="38" t="str">
        <f t="shared" si="17"/>
        <v>3493</v>
      </c>
      <c r="D60" s="38" t="s">
        <v>225</v>
      </c>
      <c r="E60" s="30" t="str">
        <f t="shared" si="18"/>
        <v>3</v>
      </c>
      <c r="F60" s="30" t="str">
        <f t="shared" si="19"/>
        <v>34</v>
      </c>
      <c r="G60" s="24">
        <v>16</v>
      </c>
      <c r="H60" s="25" t="s">
        <v>225</v>
      </c>
      <c r="I60" s="5" t="s">
        <v>109</v>
      </c>
      <c r="J60" s="29">
        <v>14.8</v>
      </c>
      <c r="K60" s="29"/>
      <c r="L60" s="29"/>
      <c r="M60" s="29">
        <f t="shared" si="4"/>
        <v>0</v>
      </c>
      <c r="N60" s="29" t="str">
        <f t="shared" si="5"/>
        <v/>
      </c>
      <c r="O60" s="5" t="str">
        <f t="shared" si="7"/>
        <v>3</v>
      </c>
    </row>
    <row r="61" spans="1:15" ht="18" customHeight="1" collapsed="1" x14ac:dyDescent="0.25">
      <c r="A61" s="5" t="s">
        <v>62</v>
      </c>
      <c r="G61" s="31"/>
      <c r="H61" s="32"/>
      <c r="I61" s="33" t="s">
        <v>85</v>
      </c>
      <c r="J61" s="36">
        <f>SUM(J62:J62)</f>
        <v>146.62</v>
      </c>
      <c r="K61" s="36">
        <f>SUM(K62:K62)</f>
        <v>0</v>
      </c>
      <c r="L61" s="36">
        <f>SUM(L62:L62)</f>
        <v>0</v>
      </c>
      <c r="M61" s="36">
        <f t="shared" si="4"/>
        <v>0</v>
      </c>
      <c r="N61" s="36" t="str">
        <f t="shared" si="5"/>
        <v/>
      </c>
      <c r="O61" s="5" t="str">
        <f t="shared" ref="O61:O62" si="29">LEFT(H61,1)</f>
        <v/>
      </c>
    </row>
    <row r="62" spans="1:15" ht="18" customHeight="1" x14ac:dyDescent="0.25">
      <c r="A62" s="5" t="s">
        <v>62</v>
      </c>
      <c r="B62" s="5">
        <v>51</v>
      </c>
      <c r="C62" s="38" t="str">
        <f t="shared" ref="C62" si="30">H62</f>
        <v>4241</v>
      </c>
      <c r="D62" s="38" t="s">
        <v>88</v>
      </c>
      <c r="E62" s="30" t="str">
        <f t="shared" ref="E62" si="31">LEFT(C62,1)</f>
        <v>4</v>
      </c>
      <c r="F62" s="30" t="str">
        <f t="shared" ref="F62" si="32">LEFT(C62,2)</f>
        <v>42</v>
      </c>
      <c r="G62" s="24">
        <v>1</v>
      </c>
      <c r="H62" s="25" t="s">
        <v>88</v>
      </c>
      <c r="I62" s="5" t="s">
        <v>89</v>
      </c>
      <c r="J62" s="29">
        <v>146.62</v>
      </c>
      <c r="K62" s="29"/>
      <c r="L62" s="29"/>
      <c r="M62" s="29">
        <f t="shared" si="4"/>
        <v>0</v>
      </c>
      <c r="N62" s="29" t="str">
        <f t="shared" si="5"/>
        <v/>
      </c>
      <c r="O62" s="5" t="str">
        <f t="shared" si="29"/>
        <v>4</v>
      </c>
    </row>
    <row r="63" spans="1:15" ht="27.95" customHeight="1" collapsed="1" x14ac:dyDescent="0.25">
      <c r="A63" s="5" t="s">
        <v>62</v>
      </c>
      <c r="G63" s="110" t="s">
        <v>179</v>
      </c>
      <c r="H63" s="110"/>
      <c r="I63" s="14" t="s">
        <v>91</v>
      </c>
      <c r="J63" s="17">
        <f t="shared" ref="J63:L64" si="33">J64</f>
        <v>543.23</v>
      </c>
      <c r="K63" s="17">
        <f t="shared" si="33"/>
        <v>0</v>
      </c>
      <c r="L63" s="17">
        <f t="shared" si="33"/>
        <v>3227.51</v>
      </c>
      <c r="M63" s="17">
        <f t="shared" si="4"/>
        <v>5.9413324006406132</v>
      </c>
      <c r="N63" s="17" t="str">
        <f t="shared" si="5"/>
        <v/>
      </c>
      <c r="O63" s="5" t="str">
        <f t="shared" ref="O63:O97" si="34">LEFT(H63,1)</f>
        <v/>
      </c>
    </row>
    <row r="64" spans="1:15" ht="27.95" customHeight="1" x14ac:dyDescent="0.25">
      <c r="A64" s="5" t="s">
        <v>62</v>
      </c>
      <c r="G64" s="18"/>
      <c r="H64" s="19" t="s">
        <v>31</v>
      </c>
      <c r="I64" s="20" t="s">
        <v>65</v>
      </c>
      <c r="J64" s="23">
        <f t="shared" si="33"/>
        <v>543.23</v>
      </c>
      <c r="K64" s="23">
        <f t="shared" si="33"/>
        <v>0</v>
      </c>
      <c r="L64" s="23">
        <f t="shared" si="33"/>
        <v>3227.51</v>
      </c>
      <c r="M64" s="23">
        <f t="shared" si="4"/>
        <v>5.9413324006406132</v>
      </c>
      <c r="N64" s="23" t="str">
        <f t="shared" si="5"/>
        <v/>
      </c>
      <c r="O64" s="5" t="str">
        <f t="shared" si="34"/>
        <v>I</v>
      </c>
    </row>
    <row r="65" spans="1:15" ht="18" customHeight="1" x14ac:dyDescent="0.25">
      <c r="A65" s="5" t="s">
        <v>62</v>
      </c>
      <c r="G65" s="31"/>
      <c r="H65" s="32"/>
      <c r="I65" s="33" t="s">
        <v>47</v>
      </c>
      <c r="J65" s="36">
        <f>SUM(J66:J67)</f>
        <v>543.23</v>
      </c>
      <c r="K65" s="36">
        <f t="shared" ref="K65:L65" si="35">SUM(K66:K67)</f>
        <v>0</v>
      </c>
      <c r="L65" s="36">
        <f t="shared" si="35"/>
        <v>3227.51</v>
      </c>
      <c r="M65" s="36">
        <f t="shared" si="4"/>
        <v>5.9413324006406132</v>
      </c>
      <c r="N65" s="36" t="str">
        <f t="shared" si="5"/>
        <v/>
      </c>
      <c r="O65" s="5" t="str">
        <f t="shared" si="34"/>
        <v/>
      </c>
    </row>
    <row r="66" spans="1:15" ht="18" customHeight="1" x14ac:dyDescent="0.25">
      <c r="A66" s="5" t="s">
        <v>62</v>
      </c>
      <c r="B66" s="5">
        <v>51</v>
      </c>
      <c r="C66" s="38" t="str">
        <f t="shared" ref="C66:C67" si="36">H66</f>
        <v>3211</v>
      </c>
      <c r="D66" s="38" t="s">
        <v>66</v>
      </c>
      <c r="E66" s="30" t="str">
        <f t="shared" ref="E66:E67" si="37">LEFT(C66,1)</f>
        <v>3</v>
      </c>
      <c r="F66" s="30" t="str">
        <f t="shared" ref="F66:F67" si="38">LEFT(C66,2)</f>
        <v>32</v>
      </c>
      <c r="G66" s="24">
        <v>1</v>
      </c>
      <c r="H66" s="25" t="s">
        <v>66</v>
      </c>
      <c r="I66" s="5" t="s">
        <v>67</v>
      </c>
      <c r="J66" s="29">
        <v>543.23</v>
      </c>
      <c r="K66" s="29"/>
      <c r="L66" s="29">
        <v>3077.51</v>
      </c>
      <c r="M66" s="29">
        <f t="shared" si="4"/>
        <v>5.6652062662224107</v>
      </c>
      <c r="N66" s="29" t="str">
        <f t="shared" si="5"/>
        <v/>
      </c>
      <c r="O66" s="5" t="str">
        <f t="shared" si="34"/>
        <v>3</v>
      </c>
    </row>
    <row r="67" spans="1:15" ht="18" customHeight="1" x14ac:dyDescent="0.25">
      <c r="A67" s="5" t="s">
        <v>62</v>
      </c>
      <c r="B67" s="5">
        <v>51</v>
      </c>
      <c r="C67" s="38" t="str">
        <f t="shared" si="36"/>
        <v>3213</v>
      </c>
      <c r="D67" s="38" t="s">
        <v>69</v>
      </c>
      <c r="E67" s="30" t="str">
        <f t="shared" si="37"/>
        <v>3</v>
      </c>
      <c r="F67" s="30" t="str">
        <f t="shared" si="38"/>
        <v>32</v>
      </c>
      <c r="G67" s="24">
        <v>2</v>
      </c>
      <c r="H67" s="25" t="s">
        <v>69</v>
      </c>
      <c r="I67" s="5" t="s">
        <v>70</v>
      </c>
      <c r="J67" s="29"/>
      <c r="K67" s="29"/>
      <c r="L67" s="29">
        <v>150</v>
      </c>
      <c r="M67" s="29" t="str">
        <f t="shared" si="4"/>
        <v/>
      </c>
      <c r="N67" s="29" t="str">
        <f t="shared" si="5"/>
        <v/>
      </c>
      <c r="O67" s="5" t="str">
        <f t="shared" si="34"/>
        <v>3</v>
      </c>
    </row>
    <row r="68" spans="1:15" ht="27.95" customHeight="1" x14ac:dyDescent="0.25">
      <c r="A68" s="5" t="s">
        <v>92</v>
      </c>
      <c r="G68" s="110" t="s">
        <v>92</v>
      </c>
      <c r="H68" s="110"/>
      <c r="I68" s="14" t="s">
        <v>46</v>
      </c>
      <c r="J68" s="17">
        <f>J69+J104</f>
        <v>505259.48000000004</v>
      </c>
      <c r="K68" s="17">
        <f>K69+K104</f>
        <v>586545</v>
      </c>
      <c r="L68" s="17">
        <f>L69+L104</f>
        <v>604746.37000000011</v>
      </c>
      <c r="M68" s="17">
        <f t="shared" si="4"/>
        <v>1.1969025697449558</v>
      </c>
      <c r="N68" s="17">
        <f t="shared" si="5"/>
        <v>1.0310314980095305</v>
      </c>
      <c r="O68" s="5" t="str">
        <f t="shared" si="34"/>
        <v/>
      </c>
    </row>
    <row r="69" spans="1:15" ht="28.5" customHeight="1" x14ac:dyDescent="0.25">
      <c r="A69" s="5" t="s">
        <v>92</v>
      </c>
      <c r="G69" s="18"/>
      <c r="H69" s="19" t="s">
        <v>16</v>
      </c>
      <c r="I69" s="20" t="s">
        <v>17</v>
      </c>
      <c r="J69" s="23">
        <f>J70+J98</f>
        <v>177891.77000000002</v>
      </c>
      <c r="K69" s="23">
        <f>K70+K98</f>
        <v>301422</v>
      </c>
      <c r="L69" s="23">
        <f>L70+L98</f>
        <v>306240.11</v>
      </c>
      <c r="M69" s="23">
        <f t="shared" si="4"/>
        <v>1.7214967842525821</v>
      </c>
      <c r="N69" s="23">
        <f t="shared" si="5"/>
        <v>1.015984599664258</v>
      </c>
      <c r="O69" s="5" t="str">
        <f t="shared" si="34"/>
        <v>I</v>
      </c>
    </row>
    <row r="70" spans="1:15" ht="18" customHeight="1" x14ac:dyDescent="0.25">
      <c r="A70" s="5" t="s">
        <v>92</v>
      </c>
      <c r="G70" s="31"/>
      <c r="H70" s="32"/>
      <c r="I70" s="33" t="s">
        <v>47</v>
      </c>
      <c r="J70" s="36">
        <f>SUM(J71:J97)</f>
        <v>158763.21000000002</v>
      </c>
      <c r="K70" s="36">
        <f>SUM(K71:K97)</f>
        <v>293718</v>
      </c>
      <c r="L70" s="36">
        <f>SUM(L71:L97)</f>
        <v>306240.11</v>
      </c>
      <c r="M70" s="36">
        <f t="shared" si="4"/>
        <v>1.9289110493545698</v>
      </c>
      <c r="N70" s="36">
        <f t="shared" si="5"/>
        <v>1.0426331038615271</v>
      </c>
      <c r="O70" s="5" t="str">
        <f t="shared" si="34"/>
        <v/>
      </c>
    </row>
    <row r="71" spans="1:15" ht="18" customHeight="1" x14ac:dyDescent="0.25">
      <c r="A71" s="5" t="s">
        <v>92</v>
      </c>
      <c r="B71" s="5">
        <v>31</v>
      </c>
      <c r="C71" s="38" t="str">
        <f t="shared" ref="C71:C97" si="39">H71</f>
        <v>3111</v>
      </c>
      <c r="D71" s="38" t="s">
        <v>48</v>
      </c>
      <c r="E71" s="30" t="str">
        <f t="shared" ref="E71:E97" si="40">LEFT(C71,1)</f>
        <v>3</v>
      </c>
      <c r="F71" s="30" t="str">
        <f t="shared" ref="F71:F97" si="41">LEFT(C71,2)</f>
        <v>31</v>
      </c>
      <c r="G71" s="24">
        <v>1</v>
      </c>
      <c r="H71" s="37" t="s">
        <v>48</v>
      </c>
      <c r="I71" s="5" t="s">
        <v>49</v>
      </c>
      <c r="J71" s="29">
        <v>5513.58</v>
      </c>
      <c r="K71" s="29">
        <v>23834</v>
      </c>
      <c r="L71" s="29">
        <v>22053.3</v>
      </c>
      <c r="M71" s="29">
        <f t="shared" si="4"/>
        <v>3.9998150022308554</v>
      </c>
      <c r="N71" s="29">
        <f t="shared" si="5"/>
        <v>0.92528740454812453</v>
      </c>
      <c r="O71" s="5" t="str">
        <f t="shared" si="34"/>
        <v>3</v>
      </c>
    </row>
    <row r="72" spans="1:15" ht="18" customHeight="1" x14ac:dyDescent="0.25">
      <c r="A72" s="5" t="s">
        <v>92</v>
      </c>
      <c r="B72" s="5">
        <v>31</v>
      </c>
      <c r="C72" s="38">
        <f t="shared" si="39"/>
        <v>3121</v>
      </c>
      <c r="D72" s="38">
        <v>3121</v>
      </c>
      <c r="E72" s="30" t="str">
        <f t="shared" si="40"/>
        <v>3</v>
      </c>
      <c r="F72" s="30" t="str">
        <f t="shared" si="41"/>
        <v>31</v>
      </c>
      <c r="G72" s="24">
        <f>G71+1</f>
        <v>2</v>
      </c>
      <c r="H72" s="37">
        <v>3121</v>
      </c>
      <c r="I72" s="5" t="s">
        <v>51</v>
      </c>
      <c r="J72" s="29">
        <v>248.19</v>
      </c>
      <c r="K72" s="29">
        <v>1130</v>
      </c>
      <c r="L72" s="29">
        <v>1130.3599999999999</v>
      </c>
      <c r="M72" s="29">
        <f t="shared" si="4"/>
        <v>4.554413957049035</v>
      </c>
      <c r="N72" s="29">
        <f t="shared" si="5"/>
        <v>1.0003185840707964</v>
      </c>
      <c r="O72" s="5" t="str">
        <f t="shared" si="34"/>
        <v>3</v>
      </c>
    </row>
    <row r="73" spans="1:15" ht="18" customHeight="1" x14ac:dyDescent="0.25">
      <c r="A73" s="5" t="s">
        <v>92</v>
      </c>
      <c r="B73" s="5">
        <v>31</v>
      </c>
      <c r="C73" s="38" t="str">
        <f t="shared" si="39"/>
        <v>3132</v>
      </c>
      <c r="D73" s="38" t="s">
        <v>52</v>
      </c>
      <c r="E73" s="30" t="str">
        <f t="shared" si="40"/>
        <v>3</v>
      </c>
      <c r="F73" s="30" t="str">
        <f t="shared" si="41"/>
        <v>31</v>
      </c>
      <c r="G73" s="24">
        <f t="shared" ref="G73:G97" si="42">G72+1</f>
        <v>3</v>
      </c>
      <c r="H73" s="37" t="s">
        <v>52</v>
      </c>
      <c r="I73" s="5" t="s">
        <v>53</v>
      </c>
      <c r="J73" s="29">
        <v>909.74</v>
      </c>
      <c r="K73" s="29">
        <v>3939</v>
      </c>
      <c r="L73" s="29">
        <v>3638.76</v>
      </c>
      <c r="M73" s="29">
        <f t="shared" ref="M73:M136" si="43">IF(J73&lt;&gt;0,L73/J73,"")</f>
        <v>3.9997801569679252</v>
      </c>
      <c r="N73" s="29">
        <f t="shared" ref="N73:N136" si="44">IF(K73&lt;&gt;0,L73/K73,"")</f>
        <v>0.92377760853008384</v>
      </c>
      <c r="O73" s="5" t="str">
        <f t="shared" si="34"/>
        <v>3</v>
      </c>
    </row>
    <row r="74" spans="1:15" ht="18" customHeight="1" x14ac:dyDescent="0.25">
      <c r="A74" s="5" t="s">
        <v>92</v>
      </c>
      <c r="B74" s="5">
        <v>31</v>
      </c>
      <c r="C74" s="38" t="str">
        <f t="shared" si="39"/>
        <v>3211</v>
      </c>
      <c r="D74" s="38" t="s">
        <v>66</v>
      </c>
      <c r="E74" s="30" t="str">
        <f t="shared" si="40"/>
        <v>3</v>
      </c>
      <c r="F74" s="30" t="str">
        <f t="shared" si="41"/>
        <v>32</v>
      </c>
      <c r="G74" s="24">
        <f t="shared" si="42"/>
        <v>4</v>
      </c>
      <c r="H74" s="37" t="s">
        <v>66</v>
      </c>
      <c r="I74" s="5" t="s">
        <v>67</v>
      </c>
      <c r="J74" s="29">
        <v>42547.49</v>
      </c>
      <c r="K74" s="29">
        <v>49096</v>
      </c>
      <c r="L74" s="29">
        <v>51816.99</v>
      </c>
      <c r="M74" s="29">
        <f t="shared" si="43"/>
        <v>1.2178624402990634</v>
      </c>
      <c r="N74" s="29">
        <f t="shared" si="44"/>
        <v>1.055421826625387</v>
      </c>
      <c r="O74" s="5" t="str">
        <f t="shared" si="34"/>
        <v>3</v>
      </c>
    </row>
    <row r="75" spans="1:15" ht="18" customHeight="1" x14ac:dyDescent="0.25">
      <c r="A75" s="5" t="s">
        <v>92</v>
      </c>
      <c r="B75" s="5">
        <v>31</v>
      </c>
      <c r="C75" s="38">
        <f t="shared" si="39"/>
        <v>3212</v>
      </c>
      <c r="D75" s="38">
        <v>3212</v>
      </c>
      <c r="E75" s="30" t="str">
        <f t="shared" si="40"/>
        <v>3</v>
      </c>
      <c r="F75" s="30" t="str">
        <f t="shared" si="41"/>
        <v>32</v>
      </c>
      <c r="G75" s="24">
        <f t="shared" si="42"/>
        <v>5</v>
      </c>
      <c r="H75" s="37">
        <v>3212</v>
      </c>
      <c r="J75" s="29">
        <v>87.98</v>
      </c>
      <c r="K75" s="29">
        <v>343</v>
      </c>
      <c r="L75" s="29">
        <v>303.31</v>
      </c>
      <c r="M75" s="29">
        <f t="shared" si="43"/>
        <v>3.4474880654694249</v>
      </c>
      <c r="N75" s="29">
        <f t="shared" si="44"/>
        <v>0.88428571428571434</v>
      </c>
      <c r="O75" s="5" t="str">
        <f t="shared" si="34"/>
        <v>3</v>
      </c>
    </row>
    <row r="76" spans="1:15" ht="18" customHeight="1" x14ac:dyDescent="0.25">
      <c r="A76" s="5" t="s">
        <v>92</v>
      </c>
      <c r="B76" s="5">
        <v>31</v>
      </c>
      <c r="C76" s="38" t="str">
        <f t="shared" si="39"/>
        <v>3213</v>
      </c>
      <c r="D76" s="38" t="s">
        <v>69</v>
      </c>
      <c r="E76" s="30" t="str">
        <f t="shared" si="40"/>
        <v>3</v>
      </c>
      <c r="F76" s="30" t="str">
        <f t="shared" si="41"/>
        <v>32</v>
      </c>
      <c r="G76" s="24">
        <f t="shared" si="42"/>
        <v>6</v>
      </c>
      <c r="H76" s="37" t="s">
        <v>69</v>
      </c>
      <c r="I76" s="5" t="s">
        <v>70</v>
      </c>
      <c r="J76" s="29"/>
      <c r="K76" s="29">
        <v>150</v>
      </c>
      <c r="L76" s="29">
        <v>150</v>
      </c>
      <c r="M76" s="29" t="str">
        <f t="shared" si="43"/>
        <v/>
      </c>
      <c r="N76" s="29">
        <f t="shared" si="44"/>
        <v>1</v>
      </c>
      <c r="O76" s="5" t="str">
        <f t="shared" si="34"/>
        <v>3</v>
      </c>
    </row>
    <row r="77" spans="1:15" ht="18" customHeight="1" x14ac:dyDescent="0.25">
      <c r="A77" s="5" t="s">
        <v>92</v>
      </c>
      <c r="B77" s="5">
        <v>31</v>
      </c>
      <c r="C77" s="38" t="str">
        <f t="shared" si="39"/>
        <v>3221</v>
      </c>
      <c r="D77" s="38" t="s">
        <v>71</v>
      </c>
      <c r="E77" s="30" t="str">
        <f t="shared" si="40"/>
        <v>3</v>
      </c>
      <c r="F77" s="30" t="str">
        <f t="shared" si="41"/>
        <v>32</v>
      </c>
      <c r="G77" s="24">
        <f t="shared" si="42"/>
        <v>7</v>
      </c>
      <c r="H77" s="37" t="s">
        <v>71</v>
      </c>
      <c r="I77" s="5" t="s">
        <v>72</v>
      </c>
      <c r="J77" s="29">
        <v>1726.06</v>
      </c>
      <c r="K77" s="29">
        <v>2000</v>
      </c>
      <c r="L77" s="29">
        <v>1685.71</v>
      </c>
      <c r="M77" s="29">
        <f t="shared" si="43"/>
        <v>0.97662306061202975</v>
      </c>
      <c r="N77" s="29">
        <f t="shared" si="44"/>
        <v>0.84285500000000002</v>
      </c>
      <c r="O77" s="5" t="str">
        <f t="shared" si="34"/>
        <v>3</v>
      </c>
    </row>
    <row r="78" spans="1:15" ht="18" customHeight="1" x14ac:dyDescent="0.25">
      <c r="A78" s="5" t="s">
        <v>92</v>
      </c>
      <c r="B78" s="5">
        <v>31</v>
      </c>
      <c r="C78" s="38" t="s">
        <v>71</v>
      </c>
      <c r="D78" s="38" t="s">
        <v>71</v>
      </c>
      <c r="E78" s="30" t="s">
        <v>226</v>
      </c>
      <c r="F78" s="30" t="s">
        <v>227</v>
      </c>
      <c r="G78" s="24">
        <f t="shared" si="42"/>
        <v>8</v>
      </c>
      <c r="H78" s="37">
        <v>3222</v>
      </c>
      <c r="I78" s="5" t="s">
        <v>228</v>
      </c>
      <c r="J78" s="29"/>
      <c r="K78" s="29">
        <v>232</v>
      </c>
      <c r="L78" s="29">
        <v>232.05</v>
      </c>
      <c r="M78" s="29" t="str">
        <f t="shared" si="43"/>
        <v/>
      </c>
      <c r="N78" s="29">
        <f t="shared" si="44"/>
        <v>1.0002155172413794</v>
      </c>
      <c r="O78" s="5" t="str">
        <f t="shared" si="34"/>
        <v>3</v>
      </c>
    </row>
    <row r="79" spans="1:15" ht="18" customHeight="1" x14ac:dyDescent="0.25">
      <c r="A79" s="5" t="s">
        <v>92</v>
      </c>
      <c r="B79" s="5">
        <v>31</v>
      </c>
      <c r="C79" s="38" t="str">
        <f t="shared" si="39"/>
        <v>3223</v>
      </c>
      <c r="D79" s="38" t="s">
        <v>93</v>
      </c>
      <c r="E79" s="30" t="str">
        <f t="shared" si="40"/>
        <v>3</v>
      </c>
      <c r="F79" s="30" t="str">
        <f t="shared" si="41"/>
        <v>32</v>
      </c>
      <c r="G79" s="24">
        <f t="shared" si="42"/>
        <v>9</v>
      </c>
      <c r="H79" s="37" t="s">
        <v>93</v>
      </c>
      <c r="I79" s="5" t="s">
        <v>94</v>
      </c>
      <c r="J79" s="29">
        <v>19.649999999999999</v>
      </c>
      <c r="K79" s="29">
        <v>1000</v>
      </c>
      <c r="L79" s="29">
        <v>466.6</v>
      </c>
      <c r="M79" s="29">
        <f t="shared" si="43"/>
        <v>23.74554707379135</v>
      </c>
      <c r="N79" s="29">
        <f t="shared" si="44"/>
        <v>0.46660000000000001</v>
      </c>
      <c r="O79" s="5" t="str">
        <f t="shared" si="34"/>
        <v>3</v>
      </c>
    </row>
    <row r="80" spans="1:15" ht="18" customHeight="1" x14ac:dyDescent="0.25">
      <c r="A80" s="5" t="s">
        <v>92</v>
      </c>
      <c r="B80" s="5">
        <v>31</v>
      </c>
      <c r="C80" s="38">
        <f t="shared" si="39"/>
        <v>3233</v>
      </c>
      <c r="D80" s="38">
        <v>3233</v>
      </c>
      <c r="E80" s="30" t="str">
        <f t="shared" si="40"/>
        <v>3</v>
      </c>
      <c r="F80" s="30" t="str">
        <f t="shared" si="41"/>
        <v>32</v>
      </c>
      <c r="G80" s="24">
        <f t="shared" si="42"/>
        <v>10</v>
      </c>
      <c r="H80" s="37">
        <v>3233</v>
      </c>
      <c r="I80" s="5" t="s">
        <v>78</v>
      </c>
      <c r="J80" s="29">
        <v>1606.15</v>
      </c>
      <c r="K80" s="29">
        <v>0</v>
      </c>
      <c r="L80" s="29">
        <v>0</v>
      </c>
      <c r="M80" s="29">
        <f t="shared" si="43"/>
        <v>0</v>
      </c>
      <c r="N80" s="29" t="str">
        <f t="shared" si="44"/>
        <v/>
      </c>
      <c r="O80" s="5" t="str">
        <f t="shared" si="34"/>
        <v>3</v>
      </c>
    </row>
    <row r="81" spans="1:15" ht="18" customHeight="1" x14ac:dyDescent="0.25">
      <c r="A81" s="5" t="s">
        <v>92</v>
      </c>
      <c r="B81" s="5">
        <v>31</v>
      </c>
      <c r="C81" s="38" t="str">
        <f t="shared" si="39"/>
        <v>3224</v>
      </c>
      <c r="D81" s="38" t="s">
        <v>95</v>
      </c>
      <c r="E81" s="30" t="str">
        <f t="shared" si="40"/>
        <v>3</v>
      </c>
      <c r="F81" s="30" t="str">
        <f t="shared" si="41"/>
        <v>32</v>
      </c>
      <c r="G81" s="24">
        <f t="shared" si="42"/>
        <v>11</v>
      </c>
      <c r="H81" s="37" t="s">
        <v>95</v>
      </c>
      <c r="I81" s="5" t="s">
        <v>96</v>
      </c>
      <c r="J81" s="29">
        <v>1411.87</v>
      </c>
      <c r="K81" s="29">
        <v>480</v>
      </c>
      <c r="L81" s="29">
        <v>329.69</v>
      </c>
      <c r="M81" s="29">
        <f t="shared" si="43"/>
        <v>0.23351300048871357</v>
      </c>
      <c r="N81" s="29">
        <f t="shared" si="44"/>
        <v>0.68685416666666665</v>
      </c>
      <c r="O81" s="5" t="str">
        <f t="shared" si="34"/>
        <v>3</v>
      </c>
    </row>
    <row r="82" spans="1:15" ht="18" customHeight="1" x14ac:dyDescent="0.25">
      <c r="A82" s="5" t="s">
        <v>92</v>
      </c>
      <c r="B82" s="5">
        <v>31</v>
      </c>
      <c r="C82" s="38" t="str">
        <f t="shared" si="39"/>
        <v>3225</v>
      </c>
      <c r="D82" s="38" t="s">
        <v>73</v>
      </c>
      <c r="E82" s="30" t="str">
        <f t="shared" si="40"/>
        <v>3</v>
      </c>
      <c r="F82" s="30" t="str">
        <f t="shared" si="41"/>
        <v>32</v>
      </c>
      <c r="G82" s="24">
        <f t="shared" si="42"/>
        <v>12</v>
      </c>
      <c r="H82" s="37" t="s">
        <v>73</v>
      </c>
      <c r="I82" s="5" t="s">
        <v>74</v>
      </c>
      <c r="J82" s="29">
        <v>578.11</v>
      </c>
      <c r="K82" s="29">
        <v>1381</v>
      </c>
      <c r="L82" s="29">
        <v>1381.15</v>
      </c>
      <c r="M82" s="29">
        <f t="shared" si="43"/>
        <v>2.389078203110135</v>
      </c>
      <c r="N82" s="29">
        <f t="shared" si="44"/>
        <v>1.0001086169442435</v>
      </c>
      <c r="O82" s="5" t="str">
        <f t="shared" si="34"/>
        <v>3</v>
      </c>
    </row>
    <row r="83" spans="1:15" ht="18" customHeight="1" x14ac:dyDescent="0.25">
      <c r="A83" s="5" t="s">
        <v>92</v>
      </c>
      <c r="B83" s="5">
        <v>31</v>
      </c>
      <c r="C83" s="38" t="str">
        <f t="shared" si="39"/>
        <v>3227</v>
      </c>
      <c r="D83" s="38" t="s">
        <v>97</v>
      </c>
      <c r="E83" s="30" t="str">
        <f t="shared" si="40"/>
        <v>3</v>
      </c>
      <c r="F83" s="30" t="str">
        <f t="shared" si="41"/>
        <v>32</v>
      </c>
      <c r="G83" s="24">
        <f t="shared" si="42"/>
        <v>13</v>
      </c>
      <c r="H83" s="37" t="s">
        <v>97</v>
      </c>
      <c r="I83" s="5" t="s">
        <v>98</v>
      </c>
      <c r="J83" s="29">
        <v>46.45</v>
      </c>
      <c r="K83" s="29">
        <v>265</v>
      </c>
      <c r="L83" s="29">
        <v>0</v>
      </c>
      <c r="M83" s="29">
        <f t="shared" si="43"/>
        <v>0</v>
      </c>
      <c r="N83" s="29">
        <f t="shared" si="44"/>
        <v>0</v>
      </c>
      <c r="O83" s="5" t="str">
        <f t="shared" si="34"/>
        <v>3</v>
      </c>
    </row>
    <row r="84" spans="1:15" ht="18" customHeight="1" x14ac:dyDescent="0.25">
      <c r="A84" s="5" t="s">
        <v>92</v>
      </c>
      <c r="B84" s="5">
        <v>31</v>
      </c>
      <c r="C84" s="38" t="str">
        <f t="shared" si="39"/>
        <v>3231</v>
      </c>
      <c r="D84" s="38" t="s">
        <v>99</v>
      </c>
      <c r="E84" s="30" t="str">
        <f t="shared" si="40"/>
        <v>3</v>
      </c>
      <c r="F84" s="30" t="str">
        <f t="shared" si="41"/>
        <v>32</v>
      </c>
      <c r="G84" s="24">
        <f t="shared" si="42"/>
        <v>14</v>
      </c>
      <c r="H84" s="37" t="s">
        <v>99</v>
      </c>
      <c r="I84" s="5" t="s">
        <v>100</v>
      </c>
      <c r="J84" s="29">
        <v>0</v>
      </c>
      <c r="K84" s="29">
        <v>5140</v>
      </c>
      <c r="L84" s="29">
        <v>4389.67</v>
      </c>
      <c r="M84" s="29" t="str">
        <f t="shared" si="43"/>
        <v/>
      </c>
      <c r="N84" s="29">
        <f t="shared" si="44"/>
        <v>0.85402140077821009</v>
      </c>
      <c r="O84" s="5" t="str">
        <f t="shared" si="34"/>
        <v>3</v>
      </c>
    </row>
    <row r="85" spans="1:15" ht="18" customHeight="1" x14ac:dyDescent="0.25">
      <c r="A85" s="5" t="s">
        <v>92</v>
      </c>
      <c r="B85" s="5">
        <v>31</v>
      </c>
      <c r="C85" s="38" t="str">
        <f t="shared" si="39"/>
        <v>3232</v>
      </c>
      <c r="D85" s="38" t="s">
        <v>75</v>
      </c>
      <c r="E85" s="30" t="str">
        <f t="shared" si="40"/>
        <v>3</v>
      </c>
      <c r="F85" s="30" t="str">
        <f t="shared" si="41"/>
        <v>32</v>
      </c>
      <c r="G85" s="24">
        <f t="shared" si="42"/>
        <v>15</v>
      </c>
      <c r="H85" s="37" t="s">
        <v>75</v>
      </c>
      <c r="I85" s="5" t="s">
        <v>76</v>
      </c>
      <c r="J85" s="29">
        <v>3340.44</v>
      </c>
      <c r="K85" s="29">
        <v>1714</v>
      </c>
      <c r="L85" s="29">
        <v>1713.51</v>
      </c>
      <c r="M85" s="29">
        <f t="shared" si="43"/>
        <v>0.51295937062183428</v>
      </c>
      <c r="N85" s="29">
        <f t="shared" si="44"/>
        <v>0.99971411901983664</v>
      </c>
      <c r="O85" s="5" t="str">
        <f t="shared" si="34"/>
        <v>3</v>
      </c>
    </row>
    <row r="86" spans="1:15" ht="18" customHeight="1" x14ac:dyDescent="0.25">
      <c r="A86" s="5" t="s">
        <v>92</v>
      </c>
      <c r="B86" s="5">
        <v>31</v>
      </c>
      <c r="C86" s="38" t="str">
        <f t="shared" si="39"/>
        <v>3235</v>
      </c>
      <c r="D86" s="38" t="s">
        <v>101</v>
      </c>
      <c r="E86" s="30" t="str">
        <f t="shared" si="40"/>
        <v>3</v>
      </c>
      <c r="F86" s="30" t="str">
        <f t="shared" si="41"/>
        <v>32</v>
      </c>
      <c r="G86" s="24">
        <f t="shared" si="42"/>
        <v>16</v>
      </c>
      <c r="H86" s="37" t="s">
        <v>101</v>
      </c>
      <c r="I86" s="5" t="s">
        <v>102</v>
      </c>
      <c r="J86" s="29">
        <v>1878.03</v>
      </c>
      <c r="K86" s="29">
        <v>4000</v>
      </c>
      <c r="L86" s="29">
        <v>4000</v>
      </c>
      <c r="M86" s="29">
        <f t="shared" si="43"/>
        <v>2.129891428784418</v>
      </c>
      <c r="N86" s="29">
        <f t="shared" si="44"/>
        <v>1</v>
      </c>
      <c r="O86" s="5" t="str">
        <f t="shared" si="34"/>
        <v>3</v>
      </c>
    </row>
    <row r="87" spans="1:15" ht="18" customHeight="1" x14ac:dyDescent="0.25">
      <c r="A87" s="5" t="s">
        <v>92</v>
      </c>
      <c r="B87" s="5">
        <v>31</v>
      </c>
      <c r="C87" s="38" t="str">
        <f t="shared" si="39"/>
        <v>3237</v>
      </c>
      <c r="D87" s="38" t="s">
        <v>60</v>
      </c>
      <c r="E87" s="30" t="str">
        <f t="shared" si="40"/>
        <v>3</v>
      </c>
      <c r="F87" s="30" t="str">
        <f t="shared" si="41"/>
        <v>32</v>
      </c>
      <c r="G87" s="24">
        <f t="shared" si="42"/>
        <v>17</v>
      </c>
      <c r="H87" s="37" t="s">
        <v>60</v>
      </c>
      <c r="I87" s="5" t="s">
        <v>61</v>
      </c>
      <c r="J87" s="29">
        <v>76954</v>
      </c>
      <c r="K87" s="29">
        <v>116072</v>
      </c>
      <c r="L87" s="29">
        <v>127687.94</v>
      </c>
      <c r="M87" s="29">
        <f t="shared" si="43"/>
        <v>1.6592761909712297</v>
      </c>
      <c r="N87" s="29">
        <f t="shared" si="44"/>
        <v>1.1000752980908401</v>
      </c>
      <c r="O87" s="5" t="str">
        <f t="shared" si="34"/>
        <v>3</v>
      </c>
    </row>
    <row r="88" spans="1:15" ht="18" customHeight="1" x14ac:dyDescent="0.25">
      <c r="A88" s="5" t="s">
        <v>92</v>
      </c>
      <c r="B88" s="5">
        <v>31</v>
      </c>
      <c r="C88" s="38" t="str">
        <f t="shared" si="39"/>
        <v>3238</v>
      </c>
      <c r="D88" s="38" t="s">
        <v>103</v>
      </c>
      <c r="E88" s="30" t="str">
        <f t="shared" si="40"/>
        <v>3</v>
      </c>
      <c r="F88" s="30" t="str">
        <f t="shared" si="41"/>
        <v>32</v>
      </c>
      <c r="G88" s="24">
        <f t="shared" si="42"/>
        <v>18</v>
      </c>
      <c r="H88" s="37" t="s">
        <v>103</v>
      </c>
      <c r="I88" s="5" t="s">
        <v>104</v>
      </c>
      <c r="J88" s="29">
        <v>0</v>
      </c>
      <c r="K88" s="29">
        <v>0</v>
      </c>
      <c r="L88" s="29">
        <v>2139.61</v>
      </c>
      <c r="M88" s="29" t="str">
        <f t="shared" si="43"/>
        <v/>
      </c>
      <c r="N88" s="29" t="str">
        <f t="shared" si="44"/>
        <v/>
      </c>
      <c r="O88" s="5" t="str">
        <f t="shared" si="34"/>
        <v>3</v>
      </c>
    </row>
    <row r="89" spans="1:15" ht="18" customHeight="1" x14ac:dyDescent="0.25">
      <c r="A89" s="5" t="s">
        <v>92</v>
      </c>
      <c r="B89" s="5">
        <v>31</v>
      </c>
      <c r="C89" s="38" t="str">
        <f t="shared" si="39"/>
        <v>3239</v>
      </c>
      <c r="D89" s="38" t="s">
        <v>79</v>
      </c>
      <c r="E89" s="30" t="str">
        <f t="shared" si="40"/>
        <v>3</v>
      </c>
      <c r="F89" s="30" t="str">
        <f t="shared" si="41"/>
        <v>32</v>
      </c>
      <c r="G89" s="24">
        <f t="shared" si="42"/>
        <v>19</v>
      </c>
      <c r="H89" s="37" t="s">
        <v>79</v>
      </c>
      <c r="I89" s="5" t="s">
        <v>80</v>
      </c>
      <c r="J89" s="29">
        <v>11841.02</v>
      </c>
      <c r="K89" s="29">
        <v>80195</v>
      </c>
      <c r="L89" s="29">
        <v>80445.2</v>
      </c>
      <c r="M89" s="29">
        <f t="shared" si="43"/>
        <v>6.7937728337592533</v>
      </c>
      <c r="N89" s="29">
        <f t="shared" si="44"/>
        <v>1.0031198952553151</v>
      </c>
      <c r="O89" s="5" t="str">
        <f t="shared" si="34"/>
        <v>3</v>
      </c>
    </row>
    <row r="90" spans="1:15" ht="18" customHeight="1" x14ac:dyDescent="0.25">
      <c r="A90" s="5" t="s">
        <v>92</v>
      </c>
      <c r="B90" s="5">
        <v>31</v>
      </c>
      <c r="C90" s="38" t="str">
        <f t="shared" si="39"/>
        <v>3241</v>
      </c>
      <c r="D90" s="38" t="s">
        <v>81</v>
      </c>
      <c r="E90" s="30" t="str">
        <f t="shared" si="40"/>
        <v>3</v>
      </c>
      <c r="F90" s="30" t="str">
        <f t="shared" si="41"/>
        <v>32</v>
      </c>
      <c r="G90" s="24">
        <f t="shared" si="42"/>
        <v>20</v>
      </c>
      <c r="H90" s="37" t="s">
        <v>81</v>
      </c>
      <c r="I90" s="5" t="s">
        <v>82</v>
      </c>
      <c r="J90" s="29">
        <v>7196.5</v>
      </c>
      <c r="K90" s="29">
        <v>0</v>
      </c>
      <c r="L90" s="29">
        <v>0</v>
      </c>
      <c r="M90" s="29">
        <f t="shared" si="43"/>
        <v>0</v>
      </c>
      <c r="N90" s="29" t="str">
        <f t="shared" si="44"/>
        <v/>
      </c>
      <c r="O90" s="5" t="str">
        <f t="shared" si="34"/>
        <v>3</v>
      </c>
    </row>
    <row r="91" spans="1:15" ht="18" customHeight="1" x14ac:dyDescent="0.25">
      <c r="A91" s="5" t="s">
        <v>92</v>
      </c>
      <c r="B91" s="5">
        <v>31</v>
      </c>
      <c r="C91" s="38" t="str">
        <f t="shared" si="39"/>
        <v>3292</v>
      </c>
      <c r="D91" s="38" t="s">
        <v>105</v>
      </c>
      <c r="E91" s="30" t="str">
        <f t="shared" si="40"/>
        <v>3</v>
      </c>
      <c r="F91" s="30" t="str">
        <f t="shared" si="41"/>
        <v>32</v>
      </c>
      <c r="G91" s="24">
        <f t="shared" si="42"/>
        <v>21</v>
      </c>
      <c r="H91" s="37" t="s">
        <v>105</v>
      </c>
      <c r="I91" s="5" t="s">
        <v>106</v>
      </c>
      <c r="J91" s="29">
        <v>559.1</v>
      </c>
      <c r="K91" s="29">
        <v>868</v>
      </c>
      <c r="L91" s="29">
        <v>867.78</v>
      </c>
      <c r="M91" s="29">
        <f t="shared" si="43"/>
        <v>1.5521015918440348</v>
      </c>
      <c r="N91" s="29">
        <f t="shared" si="44"/>
        <v>0.99974654377880179</v>
      </c>
      <c r="O91" s="5" t="str">
        <f t="shared" si="34"/>
        <v>3</v>
      </c>
    </row>
    <row r="92" spans="1:15" ht="18" customHeight="1" x14ac:dyDescent="0.25">
      <c r="A92" s="5" t="s">
        <v>92</v>
      </c>
      <c r="B92" s="5">
        <v>31</v>
      </c>
      <c r="C92" s="38" t="str">
        <f t="shared" si="39"/>
        <v>3293</v>
      </c>
      <c r="D92" s="38" t="s">
        <v>83</v>
      </c>
      <c r="E92" s="30" t="str">
        <f t="shared" si="40"/>
        <v>3</v>
      </c>
      <c r="F92" s="30" t="str">
        <f t="shared" si="41"/>
        <v>32</v>
      </c>
      <c r="G92" s="24">
        <f t="shared" si="42"/>
        <v>22</v>
      </c>
      <c r="H92" s="37" t="s">
        <v>83</v>
      </c>
      <c r="I92" s="5" t="s">
        <v>84</v>
      </c>
      <c r="J92" s="29">
        <v>1771.45</v>
      </c>
      <c r="K92" s="29">
        <v>1331</v>
      </c>
      <c r="L92" s="29">
        <v>1331.15</v>
      </c>
      <c r="M92" s="29">
        <f t="shared" si="43"/>
        <v>0.75144655508199498</v>
      </c>
      <c r="N92" s="29">
        <f t="shared" si="44"/>
        <v>1.0001126972201353</v>
      </c>
      <c r="O92" s="5" t="str">
        <f t="shared" si="34"/>
        <v>3</v>
      </c>
    </row>
    <row r="93" spans="1:15" ht="18" customHeight="1" x14ac:dyDescent="0.25">
      <c r="A93" s="5" t="s">
        <v>92</v>
      </c>
      <c r="B93" s="5">
        <v>31</v>
      </c>
      <c r="C93" s="38" t="str">
        <f t="shared" si="39"/>
        <v>3295</v>
      </c>
      <c r="D93" s="38" t="s">
        <v>56</v>
      </c>
      <c r="E93" s="30" t="str">
        <f t="shared" si="40"/>
        <v>3</v>
      </c>
      <c r="F93" s="30" t="str">
        <f t="shared" si="41"/>
        <v>32</v>
      </c>
      <c r="G93" s="24">
        <f t="shared" si="42"/>
        <v>23</v>
      </c>
      <c r="H93" s="37" t="s">
        <v>56</v>
      </c>
      <c r="I93" s="5" t="s">
        <v>57</v>
      </c>
      <c r="J93" s="29">
        <v>245.54</v>
      </c>
      <c r="K93" s="29">
        <v>340</v>
      </c>
      <c r="L93" s="29">
        <v>269.66000000000003</v>
      </c>
      <c r="M93" s="29">
        <f t="shared" si="43"/>
        <v>1.0982324672151178</v>
      </c>
      <c r="N93" s="29">
        <f t="shared" si="44"/>
        <v>0.79311764705882359</v>
      </c>
      <c r="O93" s="5" t="str">
        <f t="shared" si="34"/>
        <v>3</v>
      </c>
    </row>
    <row r="94" spans="1:15" ht="18" customHeight="1" x14ac:dyDescent="0.25">
      <c r="A94" s="5" t="s">
        <v>92</v>
      </c>
      <c r="B94" s="5">
        <v>31</v>
      </c>
      <c r="C94" s="38" t="s">
        <v>56</v>
      </c>
      <c r="D94" s="38" t="s">
        <v>56</v>
      </c>
      <c r="E94" s="30" t="s">
        <v>226</v>
      </c>
      <c r="F94" s="30" t="s">
        <v>227</v>
      </c>
      <c r="G94" s="24">
        <f t="shared" si="42"/>
        <v>24</v>
      </c>
      <c r="H94" s="37">
        <v>3299</v>
      </c>
      <c r="I94" s="5" t="s">
        <v>107</v>
      </c>
      <c r="J94" s="29">
        <v>58.4</v>
      </c>
      <c r="K94" s="29">
        <v>0</v>
      </c>
      <c r="L94" s="29">
        <v>0</v>
      </c>
      <c r="M94" s="29">
        <f t="shared" si="43"/>
        <v>0</v>
      </c>
      <c r="N94" s="29" t="str">
        <f t="shared" si="44"/>
        <v/>
      </c>
      <c r="O94" s="5" t="str">
        <f t="shared" si="34"/>
        <v>3</v>
      </c>
    </row>
    <row r="95" spans="1:15" ht="18" customHeight="1" x14ac:dyDescent="0.25">
      <c r="A95" s="5" t="s">
        <v>92</v>
      </c>
      <c r="B95" s="5">
        <v>31</v>
      </c>
      <c r="C95" s="38">
        <f t="shared" si="39"/>
        <v>3431</v>
      </c>
      <c r="D95" s="38">
        <v>3431</v>
      </c>
      <c r="E95" s="30" t="str">
        <f t="shared" si="40"/>
        <v>3</v>
      </c>
      <c r="F95" s="30" t="str">
        <f t="shared" si="41"/>
        <v>34</v>
      </c>
      <c r="G95" s="24">
        <f t="shared" si="42"/>
        <v>25</v>
      </c>
      <c r="H95" s="37">
        <v>3431</v>
      </c>
      <c r="I95" s="5" t="s">
        <v>108</v>
      </c>
      <c r="J95" s="29">
        <v>0.2</v>
      </c>
      <c r="K95" s="29">
        <v>0</v>
      </c>
      <c r="L95" s="29">
        <v>0.01</v>
      </c>
      <c r="M95" s="29">
        <f t="shared" si="43"/>
        <v>4.9999999999999996E-2</v>
      </c>
      <c r="N95" s="29" t="str">
        <f t="shared" si="44"/>
        <v/>
      </c>
      <c r="O95" s="5" t="str">
        <f t="shared" si="34"/>
        <v>3</v>
      </c>
    </row>
    <row r="96" spans="1:15" ht="18" customHeight="1" x14ac:dyDescent="0.25">
      <c r="A96" s="5" t="s">
        <v>92</v>
      </c>
      <c r="B96" s="5">
        <v>31</v>
      </c>
      <c r="C96" s="38">
        <f t="shared" ref="C96" si="45">H96</f>
        <v>3432</v>
      </c>
      <c r="D96" s="38">
        <v>3432</v>
      </c>
      <c r="E96" s="30" t="str">
        <f t="shared" ref="E96" si="46">LEFT(C96,1)</f>
        <v>3</v>
      </c>
      <c r="F96" s="30" t="str">
        <f t="shared" ref="F96" si="47">LEFT(C96,2)</f>
        <v>34</v>
      </c>
      <c r="G96" s="24">
        <f t="shared" si="42"/>
        <v>26</v>
      </c>
      <c r="H96" s="37">
        <v>3432</v>
      </c>
      <c r="I96" s="5" t="s">
        <v>109</v>
      </c>
      <c r="J96" s="29">
        <v>223.26</v>
      </c>
      <c r="K96" s="29">
        <v>200</v>
      </c>
      <c r="L96" s="29">
        <v>199.68</v>
      </c>
      <c r="M96" s="29">
        <f t="shared" si="43"/>
        <v>0.89438323031443168</v>
      </c>
      <c r="N96" s="29">
        <f t="shared" si="44"/>
        <v>0.99840000000000007</v>
      </c>
      <c r="O96" s="5" t="str">
        <f t="shared" si="34"/>
        <v>3</v>
      </c>
    </row>
    <row r="97" spans="1:15" ht="18" customHeight="1" x14ac:dyDescent="0.25">
      <c r="A97" s="5" t="s">
        <v>92</v>
      </c>
      <c r="B97" s="5">
        <v>31</v>
      </c>
      <c r="C97" s="38">
        <f t="shared" si="39"/>
        <v>3433</v>
      </c>
      <c r="D97" s="38">
        <v>3433</v>
      </c>
      <c r="E97" s="30" t="str">
        <f t="shared" si="40"/>
        <v>3</v>
      </c>
      <c r="F97" s="30" t="str">
        <f t="shared" si="41"/>
        <v>34</v>
      </c>
      <c r="G97" s="24">
        <f t="shared" si="42"/>
        <v>27</v>
      </c>
      <c r="H97" s="37">
        <v>3433</v>
      </c>
      <c r="I97" s="5" t="s">
        <v>140</v>
      </c>
      <c r="J97" s="29"/>
      <c r="K97" s="29">
        <v>8</v>
      </c>
      <c r="L97" s="29">
        <v>7.98</v>
      </c>
      <c r="M97" s="29" t="str">
        <f t="shared" si="43"/>
        <v/>
      </c>
      <c r="N97" s="29">
        <f t="shared" si="44"/>
        <v>0.99750000000000005</v>
      </c>
      <c r="O97" s="5" t="str">
        <f t="shared" si="34"/>
        <v>3</v>
      </c>
    </row>
    <row r="98" spans="1:15" ht="18" customHeight="1" x14ac:dyDescent="0.25">
      <c r="A98" s="5" t="s">
        <v>92</v>
      </c>
      <c r="G98" s="32"/>
      <c r="H98" s="32"/>
      <c r="I98" s="33" t="s">
        <v>85</v>
      </c>
      <c r="J98" s="36">
        <f>SUM(J99:J103)</f>
        <v>19128.559999999998</v>
      </c>
      <c r="K98" s="36">
        <f>SUM(K99:K103)</f>
        <v>7704</v>
      </c>
      <c r="L98" s="36">
        <f>SUM(L99:L103)</f>
        <v>0</v>
      </c>
      <c r="M98" s="36">
        <f t="shared" si="43"/>
        <v>0</v>
      </c>
      <c r="N98" s="36">
        <f t="shared" si="44"/>
        <v>0</v>
      </c>
      <c r="O98" s="5" t="str">
        <f t="shared" ref="O98:O158" si="48">LEFT(H98,1)</f>
        <v/>
      </c>
    </row>
    <row r="99" spans="1:15" ht="18" customHeight="1" x14ac:dyDescent="0.25">
      <c r="A99" s="5" t="s">
        <v>92</v>
      </c>
      <c r="B99" s="5">
        <v>31</v>
      </c>
      <c r="C99" s="38" t="str">
        <f t="shared" ref="C99:C103" si="49">H99</f>
        <v>4221</v>
      </c>
      <c r="D99" s="38" t="s">
        <v>110</v>
      </c>
      <c r="E99" s="30" t="str">
        <f t="shared" ref="E99:E103" si="50">LEFT(C99,1)</f>
        <v>4</v>
      </c>
      <c r="F99" s="30" t="str">
        <f t="shared" ref="F99:F103" si="51">LEFT(C99,2)</f>
        <v>42</v>
      </c>
      <c r="G99" s="24">
        <v>1</v>
      </c>
      <c r="H99" s="25" t="s">
        <v>110</v>
      </c>
      <c r="I99" s="5" t="s">
        <v>111</v>
      </c>
      <c r="J99" s="29">
        <v>11795.72</v>
      </c>
      <c r="K99" s="29">
        <v>4154</v>
      </c>
      <c r="L99" s="29">
        <v>0</v>
      </c>
      <c r="M99" s="29">
        <f t="shared" si="43"/>
        <v>0</v>
      </c>
      <c r="N99" s="29">
        <f t="shared" si="44"/>
        <v>0</v>
      </c>
      <c r="O99" s="5" t="str">
        <f t="shared" si="48"/>
        <v>4</v>
      </c>
    </row>
    <row r="100" spans="1:15" ht="18" customHeight="1" x14ac:dyDescent="0.25">
      <c r="A100" s="5" t="s">
        <v>92</v>
      </c>
      <c r="B100" s="5">
        <v>31</v>
      </c>
      <c r="C100" s="38" t="str">
        <f t="shared" si="49"/>
        <v>4222</v>
      </c>
      <c r="D100" s="38" t="s">
        <v>112</v>
      </c>
      <c r="E100" s="30" t="str">
        <f t="shared" si="50"/>
        <v>4</v>
      </c>
      <c r="F100" s="30" t="str">
        <f t="shared" si="51"/>
        <v>42</v>
      </c>
      <c r="G100" s="24">
        <f t="shared" ref="G100:G103" si="52">G99+1</f>
        <v>2</v>
      </c>
      <c r="H100" s="25" t="s">
        <v>112</v>
      </c>
      <c r="I100" s="5" t="s">
        <v>113</v>
      </c>
      <c r="J100" s="29"/>
      <c r="K100" s="29">
        <v>0</v>
      </c>
      <c r="L100" s="29"/>
      <c r="M100" s="29" t="str">
        <f t="shared" si="43"/>
        <v/>
      </c>
      <c r="N100" s="29" t="str">
        <f t="shared" si="44"/>
        <v/>
      </c>
      <c r="O100" s="5" t="str">
        <f t="shared" si="48"/>
        <v>4</v>
      </c>
    </row>
    <row r="101" spans="1:15" ht="18" customHeight="1" x14ac:dyDescent="0.25">
      <c r="A101" s="5" t="s">
        <v>92</v>
      </c>
      <c r="B101" s="5">
        <v>31</v>
      </c>
      <c r="C101" s="38" t="str">
        <f t="shared" si="49"/>
        <v>4225</v>
      </c>
      <c r="D101" s="38" t="s">
        <v>86</v>
      </c>
      <c r="E101" s="30" t="str">
        <f t="shared" si="50"/>
        <v>4</v>
      </c>
      <c r="F101" s="30" t="str">
        <f t="shared" si="51"/>
        <v>42</v>
      </c>
      <c r="G101" s="24">
        <f t="shared" si="52"/>
        <v>3</v>
      </c>
      <c r="H101" s="25" t="s">
        <v>86</v>
      </c>
      <c r="I101" s="5" t="s">
        <v>87</v>
      </c>
      <c r="J101" s="29">
        <v>6848.67</v>
      </c>
      <c r="K101" s="29">
        <v>3550</v>
      </c>
      <c r="L101" s="29">
        <v>0</v>
      </c>
      <c r="M101" s="29">
        <f t="shared" si="43"/>
        <v>0</v>
      </c>
      <c r="N101" s="29">
        <f t="shared" si="44"/>
        <v>0</v>
      </c>
      <c r="O101" s="5" t="str">
        <f t="shared" si="48"/>
        <v>4</v>
      </c>
    </row>
    <row r="102" spans="1:15" ht="18" customHeight="1" x14ac:dyDescent="0.25">
      <c r="A102" s="5" t="s">
        <v>92</v>
      </c>
      <c r="B102" s="5">
        <v>31</v>
      </c>
      <c r="C102" s="38" t="str">
        <f t="shared" si="49"/>
        <v>4227</v>
      </c>
      <c r="D102" s="38" t="s">
        <v>114</v>
      </c>
      <c r="E102" s="30" t="str">
        <f t="shared" si="50"/>
        <v>4</v>
      </c>
      <c r="F102" s="30" t="str">
        <f t="shared" si="51"/>
        <v>42</v>
      </c>
      <c r="G102" s="24">
        <f t="shared" si="52"/>
        <v>4</v>
      </c>
      <c r="H102" s="25" t="s">
        <v>114</v>
      </c>
      <c r="I102" s="5" t="s">
        <v>115</v>
      </c>
      <c r="J102" s="29">
        <v>484.17</v>
      </c>
      <c r="K102" s="29">
        <v>0</v>
      </c>
      <c r="L102" s="29">
        <v>0</v>
      </c>
      <c r="M102" s="29">
        <f t="shared" si="43"/>
        <v>0</v>
      </c>
      <c r="N102" s="29" t="str">
        <f t="shared" si="44"/>
        <v/>
      </c>
      <c r="O102" s="5" t="str">
        <f t="shared" si="48"/>
        <v>4</v>
      </c>
    </row>
    <row r="103" spans="1:15" ht="18" customHeight="1" x14ac:dyDescent="0.25">
      <c r="A103" s="5" t="s">
        <v>92</v>
      </c>
      <c r="B103" s="5">
        <v>31</v>
      </c>
      <c r="C103" s="38" t="str">
        <f t="shared" si="49"/>
        <v>4241</v>
      </c>
      <c r="D103" s="38" t="s">
        <v>88</v>
      </c>
      <c r="E103" s="30" t="str">
        <f t="shared" si="50"/>
        <v>4</v>
      </c>
      <c r="F103" s="30" t="str">
        <f t="shared" si="51"/>
        <v>42</v>
      </c>
      <c r="G103" s="24">
        <f t="shared" si="52"/>
        <v>5</v>
      </c>
      <c r="H103" s="25" t="s">
        <v>88</v>
      </c>
      <c r="I103" s="5" t="s">
        <v>116</v>
      </c>
      <c r="J103" s="29"/>
      <c r="K103" s="29">
        <v>0</v>
      </c>
      <c r="L103" s="29"/>
      <c r="M103" s="29" t="str">
        <f t="shared" si="43"/>
        <v/>
      </c>
      <c r="N103" s="29" t="str">
        <f t="shared" si="44"/>
        <v/>
      </c>
      <c r="O103" s="5" t="str">
        <f t="shared" si="48"/>
        <v>4</v>
      </c>
    </row>
    <row r="104" spans="1:15" ht="27.95" customHeight="1" x14ac:dyDescent="0.25">
      <c r="A104" s="5" t="s">
        <v>92</v>
      </c>
      <c r="G104" s="18"/>
      <c r="H104" s="19" t="s">
        <v>36</v>
      </c>
      <c r="I104" s="20" t="s">
        <v>37</v>
      </c>
      <c r="J104" s="23">
        <f>J105+J129</f>
        <v>327367.71000000002</v>
      </c>
      <c r="K104" s="23">
        <f>K105+K129</f>
        <v>285123</v>
      </c>
      <c r="L104" s="23">
        <f>L105+L129</f>
        <v>298506.26000000007</v>
      </c>
      <c r="M104" s="23">
        <f t="shared" si="43"/>
        <v>0.91183782297893723</v>
      </c>
      <c r="N104" s="23">
        <f t="shared" si="44"/>
        <v>1.0469385493278343</v>
      </c>
      <c r="O104" s="5" t="str">
        <f t="shared" si="48"/>
        <v>I</v>
      </c>
    </row>
    <row r="105" spans="1:15" ht="18" customHeight="1" x14ac:dyDescent="0.25">
      <c r="A105" s="5" t="s">
        <v>92</v>
      </c>
      <c r="G105" s="31"/>
      <c r="H105" s="32"/>
      <c r="I105" s="33" t="s">
        <v>47</v>
      </c>
      <c r="J105" s="36">
        <f>SUM(J106:J128)</f>
        <v>323173.08</v>
      </c>
      <c r="K105" s="36">
        <f>SUM(K106:K128)</f>
        <v>282990</v>
      </c>
      <c r="L105" s="36">
        <f>SUM(L106:L128)</f>
        <v>296036.06000000006</v>
      </c>
      <c r="M105" s="36">
        <f t="shared" si="43"/>
        <v>0.91602945393842838</v>
      </c>
      <c r="N105" s="36">
        <f t="shared" si="44"/>
        <v>1.0461007809463234</v>
      </c>
      <c r="O105" s="5" t="str">
        <f t="shared" si="48"/>
        <v/>
      </c>
    </row>
    <row r="106" spans="1:15" ht="18" customHeight="1" x14ac:dyDescent="0.25">
      <c r="A106" s="5" t="s">
        <v>92</v>
      </c>
      <c r="B106" s="5">
        <v>52</v>
      </c>
      <c r="C106" s="38" t="str">
        <f t="shared" ref="C106:C111" si="53">H106</f>
        <v>3111</v>
      </c>
      <c r="D106" s="38" t="s">
        <v>48</v>
      </c>
      <c r="E106" s="30" t="str">
        <f t="shared" ref="E106:E111" si="54">LEFT(C106,1)</f>
        <v>3</v>
      </c>
      <c r="F106" s="30" t="str">
        <f t="shared" ref="F106:F111" si="55">LEFT(C106,2)</f>
        <v>31</v>
      </c>
      <c r="G106" s="24">
        <v>1</v>
      </c>
      <c r="H106" s="25" t="s">
        <v>48</v>
      </c>
      <c r="I106" s="5" t="s">
        <v>49</v>
      </c>
      <c r="J106" s="29">
        <v>112811.76</v>
      </c>
      <c r="K106" s="29">
        <v>100614</v>
      </c>
      <c r="L106" s="29">
        <v>99992.74</v>
      </c>
      <c r="M106" s="29">
        <f t="shared" si="43"/>
        <v>0.88636805240872063</v>
      </c>
      <c r="N106" s="29">
        <f t="shared" si="44"/>
        <v>0.99382531258075424</v>
      </c>
      <c r="O106" s="5" t="str">
        <f t="shared" si="48"/>
        <v>3</v>
      </c>
    </row>
    <row r="107" spans="1:15" ht="18" customHeight="1" x14ac:dyDescent="0.25">
      <c r="A107" s="5" t="s">
        <v>92</v>
      </c>
      <c r="B107" s="5">
        <v>52</v>
      </c>
      <c r="C107" s="38" t="str">
        <f t="shared" si="53"/>
        <v>3121</v>
      </c>
      <c r="D107" s="38" t="s">
        <v>50</v>
      </c>
      <c r="E107" s="30" t="str">
        <f t="shared" si="54"/>
        <v>3</v>
      </c>
      <c r="F107" s="30" t="str">
        <f t="shared" si="55"/>
        <v>31</v>
      </c>
      <c r="G107" s="24">
        <f>G106+1</f>
        <v>2</v>
      </c>
      <c r="H107" s="25" t="s">
        <v>50</v>
      </c>
      <c r="I107" s="5" t="s">
        <v>51</v>
      </c>
      <c r="J107" s="29">
        <v>3187.18</v>
      </c>
      <c r="K107" s="29">
        <v>3521</v>
      </c>
      <c r="L107" s="29">
        <v>3520.72</v>
      </c>
      <c r="M107" s="29">
        <f t="shared" si="43"/>
        <v>1.1046505060900231</v>
      </c>
      <c r="N107" s="29">
        <f t="shared" si="44"/>
        <v>0.99992047713717691</v>
      </c>
      <c r="O107" s="5" t="str">
        <f t="shared" si="48"/>
        <v>3</v>
      </c>
    </row>
    <row r="108" spans="1:15" ht="18" customHeight="1" x14ac:dyDescent="0.25">
      <c r="A108" s="5" t="s">
        <v>92</v>
      </c>
      <c r="B108" s="5">
        <v>52</v>
      </c>
      <c r="C108" s="38" t="str">
        <f t="shared" si="53"/>
        <v>3132</v>
      </c>
      <c r="D108" s="38" t="s">
        <v>52</v>
      </c>
      <c r="E108" s="30" t="str">
        <f t="shared" si="54"/>
        <v>3</v>
      </c>
      <c r="F108" s="30" t="str">
        <f t="shared" si="55"/>
        <v>31</v>
      </c>
      <c r="G108" s="24">
        <f t="shared" ref="G108:G128" si="56">G107+1</f>
        <v>3</v>
      </c>
      <c r="H108" s="25" t="s">
        <v>52</v>
      </c>
      <c r="I108" s="5" t="s">
        <v>53</v>
      </c>
      <c r="J108" s="29">
        <v>13312.97</v>
      </c>
      <c r="K108" s="29">
        <v>11050</v>
      </c>
      <c r="L108" s="29">
        <v>10407.43</v>
      </c>
      <c r="M108" s="29">
        <f t="shared" si="43"/>
        <v>0.7817511794888744</v>
      </c>
      <c r="N108" s="29">
        <f t="shared" si="44"/>
        <v>0.94184886877828056</v>
      </c>
      <c r="O108" s="5" t="str">
        <f t="shared" si="48"/>
        <v>3</v>
      </c>
    </row>
    <row r="109" spans="1:15" ht="18" customHeight="1" x14ac:dyDescent="0.25">
      <c r="A109" s="5" t="s">
        <v>92</v>
      </c>
      <c r="B109" s="5">
        <v>52</v>
      </c>
      <c r="C109" s="38" t="str">
        <f t="shared" si="53"/>
        <v>3211</v>
      </c>
      <c r="D109" s="38" t="s">
        <v>66</v>
      </c>
      <c r="E109" s="30" t="str">
        <f t="shared" si="54"/>
        <v>3</v>
      </c>
      <c r="F109" s="30" t="str">
        <f t="shared" si="55"/>
        <v>32</v>
      </c>
      <c r="G109" s="24">
        <f t="shared" si="56"/>
        <v>4</v>
      </c>
      <c r="H109" s="25" t="s">
        <v>66</v>
      </c>
      <c r="I109" s="5" t="s">
        <v>67</v>
      </c>
      <c r="J109" s="29">
        <v>30429.439999999999</v>
      </c>
      <c r="K109" s="29">
        <v>43737</v>
      </c>
      <c r="L109" s="29">
        <v>40771.440000000002</v>
      </c>
      <c r="M109" s="29">
        <f t="shared" si="43"/>
        <v>1.3398682328692215</v>
      </c>
      <c r="N109" s="29">
        <f t="shared" si="44"/>
        <v>0.93219562384251331</v>
      </c>
      <c r="O109" s="5" t="str">
        <f t="shared" si="48"/>
        <v>3</v>
      </c>
    </row>
    <row r="110" spans="1:15" ht="18" customHeight="1" x14ac:dyDescent="0.25">
      <c r="A110" s="5" t="s">
        <v>92</v>
      </c>
      <c r="B110" s="5">
        <v>52</v>
      </c>
      <c r="C110" s="38" t="str">
        <f t="shared" si="53"/>
        <v>3212</v>
      </c>
      <c r="D110" s="38" t="s">
        <v>54</v>
      </c>
      <c r="E110" s="30" t="str">
        <f t="shared" si="54"/>
        <v>3</v>
      </c>
      <c r="F110" s="30" t="str">
        <f t="shared" si="55"/>
        <v>32</v>
      </c>
      <c r="G110" s="24">
        <f t="shared" si="56"/>
        <v>5</v>
      </c>
      <c r="H110" s="25" t="s">
        <v>54</v>
      </c>
      <c r="I110" s="5" t="s">
        <v>68</v>
      </c>
      <c r="J110" s="29">
        <v>2116.2199999999998</v>
      </c>
      <c r="K110" s="29">
        <v>1566</v>
      </c>
      <c r="L110" s="29">
        <v>1479.57</v>
      </c>
      <c r="M110" s="29">
        <f t="shared" si="43"/>
        <v>0.69915698745877086</v>
      </c>
      <c r="N110" s="29">
        <f t="shared" si="44"/>
        <v>0.94480842911877394</v>
      </c>
      <c r="O110" s="5" t="str">
        <f t="shared" si="48"/>
        <v>3</v>
      </c>
    </row>
    <row r="111" spans="1:15" ht="18" customHeight="1" x14ac:dyDescent="0.25">
      <c r="A111" s="5" t="s">
        <v>92</v>
      </c>
      <c r="B111" s="5">
        <v>52</v>
      </c>
      <c r="C111" s="38" t="str">
        <f t="shared" si="53"/>
        <v>3213</v>
      </c>
      <c r="D111" s="38" t="s">
        <v>69</v>
      </c>
      <c r="E111" s="30" t="str">
        <f t="shared" si="54"/>
        <v>3</v>
      </c>
      <c r="F111" s="30" t="str">
        <f t="shared" si="55"/>
        <v>32</v>
      </c>
      <c r="G111" s="24">
        <f t="shared" si="56"/>
        <v>6</v>
      </c>
      <c r="H111" s="25" t="s">
        <v>69</v>
      </c>
      <c r="I111" s="5" t="s">
        <v>70</v>
      </c>
      <c r="J111" s="29">
        <v>2699.35</v>
      </c>
      <c r="K111" s="29">
        <v>1053</v>
      </c>
      <c r="L111" s="29">
        <v>1052.99</v>
      </c>
      <c r="M111" s="29">
        <f t="shared" si="43"/>
        <v>0.39009020690166152</v>
      </c>
      <c r="N111" s="29">
        <f t="shared" si="44"/>
        <v>0.99999050332383665</v>
      </c>
      <c r="O111" s="5" t="str">
        <f t="shared" si="48"/>
        <v>3</v>
      </c>
    </row>
    <row r="112" spans="1:15" ht="18" customHeight="1" x14ac:dyDescent="0.25">
      <c r="A112" s="5" t="s">
        <v>92</v>
      </c>
      <c r="B112" s="5">
        <v>52</v>
      </c>
      <c r="C112" s="38" t="str">
        <f t="shared" ref="C112:C128" si="57">H112</f>
        <v>3214</v>
      </c>
      <c r="D112" s="38" t="s">
        <v>117</v>
      </c>
      <c r="E112" s="30" t="str">
        <f t="shared" ref="E112:E128" si="58">LEFT(C112,1)</f>
        <v>3</v>
      </c>
      <c r="F112" s="30" t="str">
        <f t="shared" ref="F112:F128" si="59">LEFT(C112,2)</f>
        <v>32</v>
      </c>
      <c r="G112" s="24">
        <f t="shared" si="56"/>
        <v>7</v>
      </c>
      <c r="H112" s="25" t="s">
        <v>117</v>
      </c>
      <c r="I112" s="5" t="s">
        <v>118</v>
      </c>
      <c r="J112" s="29">
        <v>10.62</v>
      </c>
      <c r="K112" s="29"/>
      <c r="L112" s="29"/>
      <c r="M112" s="29">
        <f t="shared" si="43"/>
        <v>0</v>
      </c>
      <c r="N112" s="29" t="str">
        <f t="shared" si="44"/>
        <v/>
      </c>
      <c r="O112" s="5" t="str">
        <f t="shared" si="48"/>
        <v>3</v>
      </c>
    </row>
    <row r="113" spans="1:15" ht="18" customHeight="1" x14ac:dyDescent="0.25">
      <c r="A113" s="5" t="s">
        <v>92</v>
      </c>
      <c r="B113" s="5">
        <v>52</v>
      </c>
      <c r="C113" s="38" t="str">
        <f t="shared" si="57"/>
        <v>3221</v>
      </c>
      <c r="D113" s="38" t="s">
        <v>71</v>
      </c>
      <c r="E113" s="30" t="str">
        <f t="shared" si="58"/>
        <v>3</v>
      </c>
      <c r="F113" s="30" t="str">
        <f t="shared" si="59"/>
        <v>32</v>
      </c>
      <c r="G113" s="24">
        <f t="shared" si="56"/>
        <v>8</v>
      </c>
      <c r="H113" s="25" t="s">
        <v>71</v>
      </c>
      <c r="I113" s="5" t="s">
        <v>72</v>
      </c>
      <c r="J113" s="29">
        <v>3363.35</v>
      </c>
      <c r="K113" s="29">
        <v>2290</v>
      </c>
      <c r="L113" s="29">
        <v>2555.42</v>
      </c>
      <c r="M113" s="29">
        <f t="shared" si="43"/>
        <v>0.75978414378521419</v>
      </c>
      <c r="N113" s="29">
        <f t="shared" si="44"/>
        <v>1.1159039301310043</v>
      </c>
      <c r="O113" s="5" t="str">
        <f t="shared" si="48"/>
        <v>3</v>
      </c>
    </row>
    <row r="114" spans="1:15" ht="18" customHeight="1" x14ac:dyDescent="0.25">
      <c r="A114" s="5" t="s">
        <v>92</v>
      </c>
      <c r="B114" s="5">
        <v>52</v>
      </c>
      <c r="C114" s="38" t="str">
        <f t="shared" si="57"/>
        <v>3222</v>
      </c>
      <c r="D114" s="38" t="s">
        <v>229</v>
      </c>
      <c r="E114" s="30" t="str">
        <f t="shared" si="58"/>
        <v>3</v>
      </c>
      <c r="F114" s="30" t="str">
        <f t="shared" si="59"/>
        <v>32</v>
      </c>
      <c r="G114" s="24">
        <f t="shared" si="56"/>
        <v>9</v>
      </c>
      <c r="H114" s="25" t="s">
        <v>229</v>
      </c>
      <c r="I114" s="5" t="s">
        <v>228</v>
      </c>
      <c r="J114" s="29"/>
      <c r="K114" s="29">
        <v>404</v>
      </c>
      <c r="L114" s="29">
        <v>403.54</v>
      </c>
      <c r="M114" s="29" t="str">
        <f t="shared" si="43"/>
        <v/>
      </c>
      <c r="N114" s="29">
        <f t="shared" si="44"/>
        <v>0.99886138613861386</v>
      </c>
      <c r="O114" s="5" t="str">
        <f t="shared" si="48"/>
        <v>3</v>
      </c>
    </row>
    <row r="115" spans="1:15" ht="18" customHeight="1" x14ac:dyDescent="0.25">
      <c r="A115" s="5" t="s">
        <v>92</v>
      </c>
      <c r="B115" s="5">
        <v>52</v>
      </c>
      <c r="C115" s="38" t="str">
        <f t="shared" ref="C115" si="60">H115</f>
        <v>3223</v>
      </c>
      <c r="D115" s="38" t="s">
        <v>93</v>
      </c>
      <c r="E115" s="30" t="str">
        <f t="shared" ref="E115" si="61">LEFT(C115,1)</f>
        <v>3</v>
      </c>
      <c r="F115" s="30" t="str">
        <f t="shared" ref="F115" si="62">LEFT(C115,2)</f>
        <v>32</v>
      </c>
      <c r="G115" s="24">
        <f t="shared" si="56"/>
        <v>10</v>
      </c>
      <c r="H115" s="25" t="s">
        <v>93</v>
      </c>
      <c r="I115" s="5" t="s">
        <v>94</v>
      </c>
      <c r="J115" s="29">
        <v>39.840000000000003</v>
      </c>
      <c r="K115" s="29"/>
      <c r="L115" s="29"/>
      <c r="M115" s="29">
        <f t="shared" si="43"/>
        <v>0</v>
      </c>
      <c r="N115" s="29" t="str">
        <f t="shared" si="44"/>
        <v/>
      </c>
      <c r="O115" s="5" t="str">
        <f t="shared" si="48"/>
        <v>3</v>
      </c>
    </row>
    <row r="116" spans="1:15" ht="18" customHeight="1" x14ac:dyDescent="0.25">
      <c r="A116" s="5" t="s">
        <v>92</v>
      </c>
      <c r="B116" s="5">
        <v>52</v>
      </c>
      <c r="C116" s="38" t="str">
        <f t="shared" si="57"/>
        <v>3224</v>
      </c>
      <c r="D116" s="38" t="s">
        <v>95</v>
      </c>
      <c r="E116" s="30" t="str">
        <f t="shared" si="58"/>
        <v>3</v>
      </c>
      <c r="F116" s="30" t="str">
        <f t="shared" si="59"/>
        <v>32</v>
      </c>
      <c r="G116" s="24">
        <f t="shared" si="56"/>
        <v>11</v>
      </c>
      <c r="H116" s="25" t="s">
        <v>95</v>
      </c>
      <c r="I116" s="5" t="s">
        <v>96</v>
      </c>
      <c r="J116" s="29">
        <v>510.98</v>
      </c>
      <c r="K116" s="29">
        <v>666</v>
      </c>
      <c r="L116" s="29">
        <v>665.54</v>
      </c>
      <c r="M116" s="29">
        <f t="shared" si="43"/>
        <v>1.3024775920779676</v>
      </c>
      <c r="N116" s="29">
        <f t="shared" si="44"/>
        <v>0.99930930930930928</v>
      </c>
      <c r="O116" s="5" t="str">
        <f t="shared" si="48"/>
        <v>3</v>
      </c>
    </row>
    <row r="117" spans="1:15" ht="18" customHeight="1" x14ac:dyDescent="0.25">
      <c r="A117" s="5" t="s">
        <v>92</v>
      </c>
      <c r="B117" s="5">
        <v>52</v>
      </c>
      <c r="C117" s="38" t="str">
        <f t="shared" si="57"/>
        <v>3225</v>
      </c>
      <c r="D117" s="38" t="s">
        <v>73</v>
      </c>
      <c r="E117" s="30" t="str">
        <f t="shared" si="58"/>
        <v>3</v>
      </c>
      <c r="F117" s="30" t="str">
        <f t="shared" si="59"/>
        <v>32</v>
      </c>
      <c r="G117" s="24">
        <f t="shared" si="56"/>
        <v>12</v>
      </c>
      <c r="H117" s="25" t="s">
        <v>73</v>
      </c>
      <c r="I117" s="5" t="s">
        <v>74</v>
      </c>
      <c r="J117" s="29">
        <v>162.32</v>
      </c>
      <c r="K117" s="29">
        <v>246</v>
      </c>
      <c r="L117" s="29">
        <v>245.9</v>
      </c>
      <c r="M117" s="29">
        <f t="shared" si="43"/>
        <v>1.5149088220798423</v>
      </c>
      <c r="N117" s="29">
        <f t="shared" si="44"/>
        <v>0.99959349593495939</v>
      </c>
      <c r="O117" s="5" t="str">
        <f t="shared" si="48"/>
        <v>3</v>
      </c>
    </row>
    <row r="118" spans="1:15" ht="18" customHeight="1" x14ac:dyDescent="0.25">
      <c r="A118" s="5" t="s">
        <v>92</v>
      </c>
      <c r="B118" s="5">
        <v>52</v>
      </c>
      <c r="C118" s="38" t="str">
        <f t="shared" si="57"/>
        <v>3231</v>
      </c>
      <c r="D118" s="38" t="s">
        <v>99</v>
      </c>
      <c r="E118" s="30" t="str">
        <f t="shared" si="58"/>
        <v>3</v>
      </c>
      <c r="F118" s="30" t="str">
        <f t="shared" si="59"/>
        <v>32</v>
      </c>
      <c r="G118" s="24">
        <f t="shared" si="56"/>
        <v>13</v>
      </c>
      <c r="H118" s="25" t="s">
        <v>99</v>
      </c>
      <c r="I118" s="5" t="s">
        <v>100</v>
      </c>
      <c r="J118" s="29">
        <v>472.94</v>
      </c>
      <c r="K118" s="29">
        <v>1209</v>
      </c>
      <c r="L118" s="29">
        <v>7024.78</v>
      </c>
      <c r="M118" s="29">
        <f t="shared" si="43"/>
        <v>14.853427496088297</v>
      </c>
      <c r="N118" s="29">
        <f t="shared" si="44"/>
        <v>5.8104052936311001</v>
      </c>
      <c r="O118" s="5" t="str">
        <f t="shared" si="48"/>
        <v>3</v>
      </c>
    </row>
    <row r="119" spans="1:15" ht="18" customHeight="1" x14ac:dyDescent="0.25">
      <c r="A119" s="5" t="s">
        <v>92</v>
      </c>
      <c r="B119" s="5">
        <v>52</v>
      </c>
      <c r="C119" s="38" t="str">
        <f t="shared" ref="C119" si="63">H119</f>
        <v>3232</v>
      </c>
      <c r="D119" s="38" t="s">
        <v>75</v>
      </c>
      <c r="E119" s="30" t="str">
        <f t="shared" ref="E119" si="64">LEFT(C119,1)</f>
        <v>3</v>
      </c>
      <c r="F119" s="30" t="str">
        <f t="shared" ref="F119" si="65">LEFT(C119,2)</f>
        <v>32</v>
      </c>
      <c r="G119" s="24">
        <f t="shared" si="56"/>
        <v>14</v>
      </c>
      <c r="H119" s="25" t="s">
        <v>75</v>
      </c>
      <c r="I119" s="5" t="s">
        <v>76</v>
      </c>
      <c r="J119" s="29">
        <v>18.579999999999998</v>
      </c>
      <c r="K119" s="29"/>
      <c r="L119" s="29"/>
      <c r="M119" s="29">
        <f t="shared" si="43"/>
        <v>0</v>
      </c>
      <c r="N119" s="29" t="str">
        <f t="shared" si="44"/>
        <v/>
      </c>
      <c r="O119" s="5" t="str">
        <f t="shared" si="48"/>
        <v>3</v>
      </c>
    </row>
    <row r="120" spans="1:15" ht="18" customHeight="1" x14ac:dyDescent="0.25">
      <c r="A120" s="5" t="s">
        <v>92</v>
      </c>
      <c r="B120" s="5">
        <v>52</v>
      </c>
      <c r="C120" s="38" t="str">
        <f t="shared" si="57"/>
        <v>3233</v>
      </c>
      <c r="D120" s="38" t="s">
        <v>77</v>
      </c>
      <c r="E120" s="30" t="str">
        <f t="shared" si="58"/>
        <v>3</v>
      </c>
      <c r="F120" s="30" t="str">
        <f t="shared" si="59"/>
        <v>32</v>
      </c>
      <c r="G120" s="24">
        <f t="shared" si="56"/>
        <v>15</v>
      </c>
      <c r="H120" s="25" t="s">
        <v>77</v>
      </c>
      <c r="I120" s="5" t="s">
        <v>78</v>
      </c>
      <c r="J120" s="29">
        <v>1823.45</v>
      </c>
      <c r="K120" s="29"/>
      <c r="L120" s="29"/>
      <c r="M120" s="29">
        <f t="shared" si="43"/>
        <v>0</v>
      </c>
      <c r="N120" s="29" t="str">
        <f t="shared" si="44"/>
        <v/>
      </c>
      <c r="O120" s="5" t="str">
        <f t="shared" si="48"/>
        <v>3</v>
      </c>
    </row>
    <row r="121" spans="1:15" ht="18" customHeight="1" x14ac:dyDescent="0.25">
      <c r="A121" s="5" t="s">
        <v>92</v>
      </c>
      <c r="B121" s="5">
        <v>52</v>
      </c>
      <c r="C121" s="38" t="str">
        <f t="shared" ref="C121" si="66">H121</f>
        <v>3235</v>
      </c>
      <c r="D121" s="38" t="s">
        <v>101</v>
      </c>
      <c r="E121" s="30" t="str">
        <f t="shared" ref="E121" si="67">LEFT(C121,1)</f>
        <v>3</v>
      </c>
      <c r="F121" s="30" t="str">
        <f t="shared" ref="F121" si="68">LEFT(C121,2)</f>
        <v>32</v>
      </c>
      <c r="G121" s="24">
        <f t="shared" si="56"/>
        <v>16</v>
      </c>
      <c r="H121" s="25" t="s">
        <v>101</v>
      </c>
      <c r="I121" s="5" t="s">
        <v>102</v>
      </c>
      <c r="J121" s="29">
        <v>1905.24</v>
      </c>
      <c r="K121" s="29">
        <v>100</v>
      </c>
      <c r="L121" s="29">
        <v>100</v>
      </c>
      <c r="M121" s="29">
        <f t="shared" si="43"/>
        <v>5.2486825806722509E-2</v>
      </c>
      <c r="N121" s="29">
        <f t="shared" si="44"/>
        <v>1</v>
      </c>
      <c r="O121" s="5" t="str">
        <f t="shared" si="48"/>
        <v>3</v>
      </c>
    </row>
    <row r="122" spans="1:15" ht="18" customHeight="1" x14ac:dyDescent="0.25">
      <c r="A122" s="5" t="s">
        <v>92</v>
      </c>
      <c r="B122" s="5">
        <v>52</v>
      </c>
      <c r="C122" s="38" t="str">
        <f t="shared" si="57"/>
        <v>3237</v>
      </c>
      <c r="D122" s="38" t="s">
        <v>60</v>
      </c>
      <c r="E122" s="30" t="str">
        <f t="shared" si="58"/>
        <v>3</v>
      </c>
      <c r="F122" s="30" t="str">
        <f t="shared" si="59"/>
        <v>32</v>
      </c>
      <c r="G122" s="24">
        <f t="shared" si="56"/>
        <v>17</v>
      </c>
      <c r="H122" s="25" t="s">
        <v>60</v>
      </c>
      <c r="I122" s="5" t="s">
        <v>61</v>
      </c>
      <c r="J122" s="29">
        <v>109652.1</v>
      </c>
      <c r="K122" s="29">
        <v>89389</v>
      </c>
      <c r="L122" s="29">
        <v>96393.5</v>
      </c>
      <c r="M122" s="29">
        <f t="shared" si="43"/>
        <v>0.87908485108812318</v>
      </c>
      <c r="N122" s="29">
        <f t="shared" si="44"/>
        <v>1.0783597534372238</v>
      </c>
      <c r="O122" s="5" t="str">
        <f t="shared" si="48"/>
        <v>3</v>
      </c>
    </row>
    <row r="123" spans="1:15" ht="18" customHeight="1" x14ac:dyDescent="0.25">
      <c r="A123" s="5" t="s">
        <v>92</v>
      </c>
      <c r="B123" s="5">
        <v>52</v>
      </c>
      <c r="C123" s="38" t="str">
        <f t="shared" si="57"/>
        <v>3239</v>
      </c>
      <c r="D123" s="38" t="s">
        <v>79</v>
      </c>
      <c r="E123" s="30" t="str">
        <f t="shared" si="58"/>
        <v>3</v>
      </c>
      <c r="F123" s="30" t="str">
        <f t="shared" si="59"/>
        <v>32</v>
      </c>
      <c r="G123" s="24">
        <f t="shared" si="56"/>
        <v>18</v>
      </c>
      <c r="H123" s="25" t="s">
        <v>79</v>
      </c>
      <c r="I123" s="5" t="s">
        <v>80</v>
      </c>
      <c r="J123" s="29">
        <v>21951.8</v>
      </c>
      <c r="K123" s="29">
        <v>8712</v>
      </c>
      <c r="L123" s="29">
        <v>11730.8</v>
      </c>
      <c r="M123" s="29">
        <f t="shared" si="43"/>
        <v>0.53438897949143116</v>
      </c>
      <c r="N123" s="29">
        <f t="shared" si="44"/>
        <v>1.3465105601469236</v>
      </c>
      <c r="O123" s="5" t="str">
        <f t="shared" si="48"/>
        <v>3</v>
      </c>
    </row>
    <row r="124" spans="1:15" ht="18" customHeight="1" x14ac:dyDescent="0.25">
      <c r="A124" s="5" t="s">
        <v>92</v>
      </c>
      <c r="B124" s="5">
        <v>52</v>
      </c>
      <c r="C124" s="38" t="str">
        <f t="shared" si="57"/>
        <v>3241</v>
      </c>
      <c r="D124" s="38" t="s">
        <v>81</v>
      </c>
      <c r="E124" s="30" t="str">
        <f t="shared" si="58"/>
        <v>3</v>
      </c>
      <c r="F124" s="30" t="str">
        <f t="shared" si="59"/>
        <v>32</v>
      </c>
      <c r="G124" s="24">
        <f t="shared" si="56"/>
        <v>19</v>
      </c>
      <c r="H124" s="25" t="s">
        <v>81</v>
      </c>
      <c r="I124" s="5" t="s">
        <v>82</v>
      </c>
      <c r="J124" s="29">
        <v>7023.02</v>
      </c>
      <c r="K124" s="29">
        <v>14779</v>
      </c>
      <c r="L124" s="29">
        <v>15590.05</v>
      </c>
      <c r="M124" s="29">
        <f t="shared" si="43"/>
        <v>2.2198498651577241</v>
      </c>
      <c r="N124" s="29">
        <f t="shared" si="44"/>
        <v>1.0548785438798294</v>
      </c>
      <c r="O124" s="5" t="str">
        <f t="shared" si="48"/>
        <v>3</v>
      </c>
    </row>
    <row r="125" spans="1:15" ht="18" customHeight="1" x14ac:dyDescent="0.25">
      <c r="A125" s="5" t="s">
        <v>92</v>
      </c>
      <c r="B125" s="5">
        <v>52</v>
      </c>
      <c r="C125" s="38" t="str">
        <f t="shared" si="57"/>
        <v>3293</v>
      </c>
      <c r="D125" s="38" t="s">
        <v>83</v>
      </c>
      <c r="E125" s="30" t="str">
        <f t="shared" si="58"/>
        <v>3</v>
      </c>
      <c r="F125" s="30" t="str">
        <f t="shared" si="59"/>
        <v>32</v>
      </c>
      <c r="G125" s="24">
        <f t="shared" si="56"/>
        <v>20</v>
      </c>
      <c r="H125" s="25" t="s">
        <v>83</v>
      </c>
      <c r="I125" s="5" t="s">
        <v>84</v>
      </c>
      <c r="J125" s="29">
        <v>3742.45</v>
      </c>
      <c r="K125" s="29">
        <v>1265</v>
      </c>
      <c r="L125" s="29">
        <v>1712.63</v>
      </c>
      <c r="M125" s="29">
        <f t="shared" si="43"/>
        <v>0.45762268032973058</v>
      </c>
      <c r="N125" s="29">
        <f t="shared" si="44"/>
        <v>1.3538577075098814</v>
      </c>
      <c r="O125" s="5" t="str">
        <f t="shared" si="48"/>
        <v>3</v>
      </c>
    </row>
    <row r="126" spans="1:15" ht="18" customHeight="1" x14ac:dyDescent="0.25">
      <c r="A126" s="5" t="s">
        <v>92</v>
      </c>
      <c r="B126" s="5">
        <v>52</v>
      </c>
      <c r="C126" s="38" t="str">
        <f t="shared" si="57"/>
        <v>3432</v>
      </c>
      <c r="D126" s="38" t="s">
        <v>119</v>
      </c>
      <c r="E126" s="30" t="str">
        <f t="shared" si="58"/>
        <v>3</v>
      </c>
      <c r="F126" s="30" t="str">
        <f t="shared" si="59"/>
        <v>34</v>
      </c>
      <c r="G126" s="24">
        <f t="shared" si="56"/>
        <v>21</v>
      </c>
      <c r="H126" s="25" t="s">
        <v>119</v>
      </c>
      <c r="I126" s="5" t="s">
        <v>109</v>
      </c>
      <c r="J126" s="29">
        <v>175.19</v>
      </c>
      <c r="K126" s="29"/>
      <c r="L126" s="29"/>
      <c r="M126" s="29">
        <f t="shared" si="43"/>
        <v>0</v>
      </c>
      <c r="N126" s="29" t="str">
        <f t="shared" si="44"/>
        <v/>
      </c>
      <c r="O126" s="5" t="str">
        <f t="shared" si="48"/>
        <v>3</v>
      </c>
    </row>
    <row r="127" spans="1:15" ht="18" customHeight="1" x14ac:dyDescent="0.25">
      <c r="A127" s="5" t="s">
        <v>92</v>
      </c>
      <c r="B127" s="5">
        <v>52</v>
      </c>
      <c r="C127" s="38" t="str">
        <f t="shared" si="57"/>
        <v>3721</v>
      </c>
      <c r="D127" s="38" t="s">
        <v>120</v>
      </c>
      <c r="E127" s="30" t="str">
        <f t="shared" si="58"/>
        <v>3</v>
      </c>
      <c r="F127" s="30" t="str">
        <f t="shared" si="59"/>
        <v>37</v>
      </c>
      <c r="G127" s="24">
        <f t="shared" si="56"/>
        <v>22</v>
      </c>
      <c r="H127" s="25" t="s">
        <v>120</v>
      </c>
      <c r="I127" s="5" t="s">
        <v>121</v>
      </c>
      <c r="J127" s="29">
        <v>5773.44</v>
      </c>
      <c r="K127" s="29">
        <v>2389</v>
      </c>
      <c r="L127" s="29">
        <v>2389.0100000000002</v>
      </c>
      <c r="M127" s="29">
        <f t="shared" si="43"/>
        <v>0.4137931631748144</v>
      </c>
      <c r="N127" s="29">
        <f t="shared" si="44"/>
        <v>1.0000041858518209</v>
      </c>
      <c r="O127" s="5" t="str">
        <f t="shared" si="48"/>
        <v>3</v>
      </c>
    </row>
    <row r="128" spans="1:15" ht="18" customHeight="1" x14ac:dyDescent="0.25">
      <c r="A128" s="5" t="s">
        <v>92</v>
      </c>
      <c r="B128" s="5">
        <v>52</v>
      </c>
      <c r="C128" s="38" t="str">
        <f t="shared" si="57"/>
        <v>3831</v>
      </c>
      <c r="D128" s="38" t="s">
        <v>122</v>
      </c>
      <c r="E128" s="30" t="str">
        <f t="shared" si="58"/>
        <v>3</v>
      </c>
      <c r="F128" s="30" t="str">
        <f t="shared" si="59"/>
        <v>38</v>
      </c>
      <c r="G128" s="24">
        <f t="shared" si="56"/>
        <v>23</v>
      </c>
      <c r="H128" s="25" t="s">
        <v>122</v>
      </c>
      <c r="I128" s="5" t="s">
        <v>123</v>
      </c>
      <c r="J128" s="29">
        <v>1990.84</v>
      </c>
      <c r="K128" s="29"/>
      <c r="L128" s="29"/>
      <c r="M128" s="29">
        <f t="shared" si="43"/>
        <v>0</v>
      </c>
      <c r="N128" s="29" t="str">
        <f t="shared" si="44"/>
        <v/>
      </c>
      <c r="O128" s="5" t="str">
        <f t="shared" si="48"/>
        <v>3</v>
      </c>
    </row>
    <row r="129" spans="1:15" ht="18" customHeight="1" x14ac:dyDescent="0.25">
      <c r="A129" s="5" t="s">
        <v>92</v>
      </c>
      <c r="G129" s="31"/>
      <c r="H129" s="32"/>
      <c r="I129" s="33" t="s">
        <v>85</v>
      </c>
      <c r="J129" s="36">
        <f>SUM(J130:J132)</f>
        <v>4194.63</v>
      </c>
      <c r="K129" s="36">
        <f>SUM(K130:K132)</f>
        <v>2133</v>
      </c>
      <c r="L129" s="36">
        <f>SUM(L130:L132)</f>
        <v>2470.1999999999998</v>
      </c>
      <c r="M129" s="36">
        <f t="shared" si="43"/>
        <v>0.58889580249032691</v>
      </c>
      <c r="N129" s="36">
        <f t="shared" si="44"/>
        <v>1.1580872011251757</v>
      </c>
      <c r="O129" s="5" t="str">
        <f t="shared" si="48"/>
        <v/>
      </c>
    </row>
    <row r="130" spans="1:15" ht="18" customHeight="1" x14ac:dyDescent="0.25">
      <c r="A130" s="5" t="s">
        <v>92</v>
      </c>
      <c r="B130" s="5">
        <v>52</v>
      </c>
      <c r="C130" s="38" t="str">
        <f t="shared" ref="C130:C132" si="69">H130</f>
        <v>4221</v>
      </c>
      <c r="D130" s="38" t="s">
        <v>110</v>
      </c>
      <c r="E130" s="30" t="str">
        <f t="shared" ref="E130:E132" si="70">LEFT(C130,1)</f>
        <v>4</v>
      </c>
      <c r="F130" s="30" t="str">
        <f t="shared" ref="F130:F132" si="71">LEFT(C130,2)</f>
        <v>42</v>
      </c>
      <c r="G130" s="24">
        <v>1</v>
      </c>
      <c r="H130" s="25" t="s">
        <v>110</v>
      </c>
      <c r="I130" s="5" t="s">
        <v>111</v>
      </c>
      <c r="J130" s="29">
        <v>2809.81</v>
      </c>
      <c r="K130" s="29">
        <v>851</v>
      </c>
      <c r="L130" s="29">
        <v>851.04</v>
      </c>
      <c r="M130" s="29">
        <f t="shared" si="43"/>
        <v>0.30288168950925509</v>
      </c>
      <c r="N130" s="29">
        <f t="shared" si="44"/>
        <v>1.0000470035252644</v>
      </c>
      <c r="O130" s="5" t="str">
        <f t="shared" si="48"/>
        <v>4</v>
      </c>
    </row>
    <row r="131" spans="1:15" ht="18" customHeight="1" x14ac:dyDescent="0.25">
      <c r="A131" s="5" t="s">
        <v>92</v>
      </c>
      <c r="B131" s="5">
        <v>52</v>
      </c>
      <c r="C131" s="38" t="str">
        <f t="shared" si="69"/>
        <v>4241</v>
      </c>
      <c r="D131" s="38" t="s">
        <v>88</v>
      </c>
      <c r="E131" s="30" t="str">
        <f t="shared" si="70"/>
        <v>4</v>
      </c>
      <c r="F131" s="30" t="str">
        <f t="shared" si="71"/>
        <v>42</v>
      </c>
      <c r="G131" s="24">
        <v>2</v>
      </c>
      <c r="H131" s="25" t="s">
        <v>88</v>
      </c>
      <c r="I131" s="5" t="s">
        <v>89</v>
      </c>
      <c r="J131" s="29">
        <v>1384.82</v>
      </c>
      <c r="K131" s="29">
        <v>1282</v>
      </c>
      <c r="L131" s="29">
        <v>1619.16</v>
      </c>
      <c r="M131" s="29">
        <f t="shared" si="43"/>
        <v>1.1692205485189413</v>
      </c>
      <c r="N131" s="29">
        <f t="shared" si="44"/>
        <v>1.2629953198127926</v>
      </c>
      <c r="O131" s="5" t="str">
        <f t="shared" si="48"/>
        <v>4</v>
      </c>
    </row>
    <row r="132" spans="1:15" ht="25.5" customHeight="1" x14ac:dyDescent="0.25">
      <c r="A132" s="5" t="s">
        <v>92</v>
      </c>
      <c r="B132" s="5">
        <v>52</v>
      </c>
      <c r="C132" s="38" t="str">
        <f t="shared" si="69"/>
        <v>4262</v>
      </c>
      <c r="D132" s="38" t="s">
        <v>124</v>
      </c>
      <c r="E132" s="30" t="str">
        <f t="shared" si="70"/>
        <v>4</v>
      </c>
      <c r="F132" s="30" t="str">
        <f t="shared" si="71"/>
        <v>42</v>
      </c>
      <c r="G132" s="24">
        <v>3</v>
      </c>
      <c r="H132" s="25" t="s">
        <v>124</v>
      </c>
      <c r="I132" s="5" t="s">
        <v>125</v>
      </c>
      <c r="J132" s="29"/>
      <c r="K132" s="29"/>
      <c r="L132" s="29"/>
      <c r="M132" s="29" t="str">
        <f t="shared" si="43"/>
        <v/>
      </c>
      <c r="N132" s="29" t="str">
        <f t="shared" si="44"/>
        <v/>
      </c>
      <c r="O132" s="5" t="str">
        <f t="shared" si="48"/>
        <v>4</v>
      </c>
    </row>
    <row r="133" spans="1:15" ht="27.95" customHeight="1" collapsed="1" x14ac:dyDescent="0.25">
      <c r="A133" s="5" t="s">
        <v>126</v>
      </c>
      <c r="G133" s="110" t="s">
        <v>126</v>
      </c>
      <c r="H133" s="110"/>
      <c r="I133" s="14" t="s">
        <v>127</v>
      </c>
      <c r="J133" s="17">
        <f>J134</f>
        <v>211953.39999999997</v>
      </c>
      <c r="K133" s="17">
        <f t="shared" ref="K133:L133" si="72">K134</f>
        <v>189760</v>
      </c>
      <c r="L133" s="17">
        <f t="shared" si="72"/>
        <v>189758.83000000005</v>
      </c>
      <c r="M133" s="17">
        <f t="shared" si="43"/>
        <v>0.89528561466813028</v>
      </c>
      <c r="N133" s="17">
        <f t="shared" si="44"/>
        <v>0.99999383431703226</v>
      </c>
      <c r="O133" s="5" t="str">
        <f t="shared" si="48"/>
        <v/>
      </c>
    </row>
    <row r="134" spans="1:15" ht="28.5" customHeight="1" x14ac:dyDescent="0.25">
      <c r="A134" s="5" t="s">
        <v>126</v>
      </c>
      <c r="G134" s="18"/>
      <c r="H134" s="19" t="s">
        <v>10</v>
      </c>
      <c r="I134" s="20" t="s">
        <v>11</v>
      </c>
      <c r="J134" s="23">
        <f>J135+J163</f>
        <v>211953.39999999997</v>
      </c>
      <c r="K134" s="23">
        <f>K135+K163</f>
        <v>189760</v>
      </c>
      <c r="L134" s="23">
        <f>L135+L163</f>
        <v>189758.83000000005</v>
      </c>
      <c r="M134" s="23">
        <f t="shared" si="43"/>
        <v>0.89528561466813028</v>
      </c>
      <c r="N134" s="23">
        <f t="shared" si="44"/>
        <v>0.99999383431703226</v>
      </c>
      <c r="O134" s="5" t="str">
        <f t="shared" si="48"/>
        <v>I</v>
      </c>
    </row>
    <row r="135" spans="1:15" ht="18" customHeight="1" x14ac:dyDescent="0.25">
      <c r="A135" s="5" t="s">
        <v>126</v>
      </c>
      <c r="G135" s="31"/>
      <c r="H135" s="32"/>
      <c r="I135" s="33" t="s">
        <v>47</v>
      </c>
      <c r="J135" s="36">
        <f>SUM(J136:J162)</f>
        <v>203715.31999999998</v>
      </c>
      <c r="K135" s="36">
        <f>SUM(K136:K162)</f>
        <v>186817</v>
      </c>
      <c r="L135" s="36">
        <f>SUM(L136:L162)</f>
        <v>179945.05000000005</v>
      </c>
      <c r="M135" s="36">
        <f t="shared" si="43"/>
        <v>0.88331623758095401</v>
      </c>
      <c r="N135" s="36">
        <f t="shared" si="44"/>
        <v>0.96321560671673379</v>
      </c>
      <c r="O135" s="5" t="str">
        <f t="shared" si="48"/>
        <v/>
      </c>
    </row>
    <row r="136" spans="1:15" ht="18" customHeight="1" x14ac:dyDescent="0.25">
      <c r="A136" s="5" t="s">
        <v>126</v>
      </c>
      <c r="B136" s="5">
        <v>11</v>
      </c>
      <c r="C136" s="38" t="str">
        <f t="shared" ref="C136:C162" si="73">H136</f>
        <v>3211</v>
      </c>
      <c r="D136" s="38" t="s">
        <v>66</v>
      </c>
      <c r="E136" s="30" t="str">
        <f t="shared" ref="E136:E162" si="74">LEFT(C136,1)</f>
        <v>3</v>
      </c>
      <c r="F136" s="30" t="str">
        <f t="shared" ref="F136:F162" si="75">LEFT(C136,2)</f>
        <v>32</v>
      </c>
      <c r="G136" s="24">
        <v>1</v>
      </c>
      <c r="H136" s="25" t="s">
        <v>66</v>
      </c>
      <c r="I136" s="5" t="s">
        <v>67</v>
      </c>
      <c r="J136" s="29">
        <v>15970</v>
      </c>
      <c r="K136" s="29">
        <v>14817</v>
      </c>
      <c r="L136" s="29">
        <v>14797</v>
      </c>
      <c r="M136" s="29">
        <f t="shared" si="43"/>
        <v>0.92654978083907324</v>
      </c>
      <c r="N136" s="29">
        <f t="shared" si="44"/>
        <v>0.99865019909563335</v>
      </c>
      <c r="O136" s="5" t="str">
        <f t="shared" si="48"/>
        <v>3</v>
      </c>
    </row>
    <row r="137" spans="1:15" ht="18" customHeight="1" x14ac:dyDescent="0.25">
      <c r="A137" s="5" t="s">
        <v>126</v>
      </c>
      <c r="B137" s="5">
        <v>11</v>
      </c>
      <c r="C137" s="38" t="str">
        <f t="shared" si="73"/>
        <v>3213</v>
      </c>
      <c r="D137" s="38" t="s">
        <v>69</v>
      </c>
      <c r="E137" s="30" t="str">
        <f t="shared" si="74"/>
        <v>3</v>
      </c>
      <c r="F137" s="30" t="str">
        <f t="shared" si="75"/>
        <v>32</v>
      </c>
      <c r="G137" s="24">
        <f>G136+1</f>
        <v>2</v>
      </c>
      <c r="H137" s="25" t="s">
        <v>69</v>
      </c>
      <c r="I137" s="5" t="s">
        <v>70</v>
      </c>
      <c r="J137" s="29">
        <v>1473.13</v>
      </c>
      <c r="K137" s="29">
        <v>1393</v>
      </c>
      <c r="L137" s="29">
        <v>1392.87</v>
      </c>
      <c r="M137" s="29">
        <f t="shared" ref="M137:M171" si="76">IF(J137&lt;&gt;0,L137/J137,"")</f>
        <v>0.94551736778152629</v>
      </c>
      <c r="N137" s="29">
        <f t="shared" ref="N137:N171" si="77">IF(K137&lt;&gt;0,L137/K137,"")</f>
        <v>0.9999066762383344</v>
      </c>
      <c r="O137" s="5" t="str">
        <f t="shared" si="48"/>
        <v>3</v>
      </c>
    </row>
    <row r="138" spans="1:15" ht="18" customHeight="1" x14ac:dyDescent="0.25">
      <c r="A138" s="5" t="s">
        <v>126</v>
      </c>
      <c r="B138" s="5">
        <v>11</v>
      </c>
      <c r="C138" s="38" t="str">
        <f t="shared" si="73"/>
        <v>3221</v>
      </c>
      <c r="D138" s="38" t="s">
        <v>71</v>
      </c>
      <c r="E138" s="30" t="str">
        <f t="shared" si="74"/>
        <v>3</v>
      </c>
      <c r="F138" s="30" t="str">
        <f t="shared" si="75"/>
        <v>32</v>
      </c>
      <c r="G138" s="24">
        <f t="shared" ref="G138:G162" si="78">G137+1</f>
        <v>3</v>
      </c>
      <c r="H138" s="25" t="s">
        <v>71</v>
      </c>
      <c r="I138" s="5" t="s">
        <v>72</v>
      </c>
      <c r="J138" s="29">
        <v>4702.83</v>
      </c>
      <c r="K138" s="29">
        <v>2834</v>
      </c>
      <c r="L138" s="29">
        <v>2545.5100000000002</v>
      </c>
      <c r="M138" s="29">
        <f t="shared" si="76"/>
        <v>0.5412719575234487</v>
      </c>
      <c r="N138" s="29">
        <f t="shared" si="77"/>
        <v>0.89820395201129155</v>
      </c>
      <c r="O138" s="5" t="str">
        <f t="shared" si="48"/>
        <v>3</v>
      </c>
    </row>
    <row r="139" spans="1:15" ht="18" customHeight="1" x14ac:dyDescent="0.25">
      <c r="A139" s="5" t="s">
        <v>126</v>
      </c>
      <c r="B139" s="5">
        <v>11</v>
      </c>
      <c r="C139" s="38" t="str">
        <f t="shared" si="73"/>
        <v>3223</v>
      </c>
      <c r="D139" s="38" t="s">
        <v>93</v>
      </c>
      <c r="E139" s="30" t="str">
        <f t="shared" si="74"/>
        <v>3</v>
      </c>
      <c r="F139" s="30" t="str">
        <f t="shared" si="75"/>
        <v>32</v>
      </c>
      <c r="G139" s="24">
        <f t="shared" si="78"/>
        <v>4</v>
      </c>
      <c r="H139" s="25" t="s">
        <v>93</v>
      </c>
      <c r="I139" s="5" t="s">
        <v>94</v>
      </c>
      <c r="J139" s="29">
        <v>12149.79</v>
      </c>
      <c r="K139" s="29">
        <v>6639</v>
      </c>
      <c r="L139" s="29">
        <v>7194.33</v>
      </c>
      <c r="M139" s="29">
        <f t="shared" si="76"/>
        <v>0.59213616037808059</v>
      </c>
      <c r="N139" s="29">
        <f t="shared" si="77"/>
        <v>1.0836466335291459</v>
      </c>
      <c r="O139" s="5" t="str">
        <f t="shared" si="48"/>
        <v>3</v>
      </c>
    </row>
    <row r="140" spans="1:15" ht="18" customHeight="1" x14ac:dyDescent="0.25">
      <c r="A140" s="5" t="s">
        <v>126</v>
      </c>
      <c r="B140" s="5">
        <v>11</v>
      </c>
      <c r="C140" s="38" t="str">
        <f t="shared" si="73"/>
        <v>3224</v>
      </c>
      <c r="D140" s="38" t="s">
        <v>95</v>
      </c>
      <c r="E140" s="30" t="str">
        <f t="shared" si="74"/>
        <v>3</v>
      </c>
      <c r="F140" s="30" t="str">
        <f t="shared" si="75"/>
        <v>32</v>
      </c>
      <c r="G140" s="24">
        <f t="shared" si="78"/>
        <v>5</v>
      </c>
      <c r="H140" s="25" t="s">
        <v>95</v>
      </c>
      <c r="I140" s="5" t="s">
        <v>96</v>
      </c>
      <c r="J140" s="29">
        <v>74.91</v>
      </c>
      <c r="K140" s="29">
        <v>350</v>
      </c>
      <c r="L140" s="29"/>
      <c r="M140" s="29">
        <f t="shared" si="76"/>
        <v>0</v>
      </c>
      <c r="N140" s="29">
        <f t="shared" si="77"/>
        <v>0</v>
      </c>
      <c r="O140" s="5" t="str">
        <f t="shared" si="48"/>
        <v>3</v>
      </c>
    </row>
    <row r="141" spans="1:15" ht="18" customHeight="1" x14ac:dyDescent="0.25">
      <c r="A141" s="5" t="s">
        <v>126</v>
      </c>
      <c r="B141" s="5">
        <v>11</v>
      </c>
      <c r="C141" s="38" t="str">
        <f t="shared" si="73"/>
        <v>3225</v>
      </c>
      <c r="D141" s="38" t="s">
        <v>73</v>
      </c>
      <c r="E141" s="30" t="str">
        <f t="shared" si="74"/>
        <v>3</v>
      </c>
      <c r="F141" s="30" t="str">
        <f t="shared" si="75"/>
        <v>32</v>
      </c>
      <c r="G141" s="24">
        <f t="shared" si="78"/>
        <v>6</v>
      </c>
      <c r="H141" s="25" t="s">
        <v>73</v>
      </c>
      <c r="I141" s="5" t="s">
        <v>74</v>
      </c>
      <c r="J141" s="29">
        <v>254.69</v>
      </c>
      <c r="K141" s="29">
        <v>149</v>
      </c>
      <c r="L141" s="29">
        <v>181.06</v>
      </c>
      <c r="M141" s="29">
        <f t="shared" si="76"/>
        <v>0.71090345125446619</v>
      </c>
      <c r="N141" s="29">
        <f t="shared" si="77"/>
        <v>1.2151677852348994</v>
      </c>
      <c r="O141" s="5" t="str">
        <f t="shared" si="48"/>
        <v>3</v>
      </c>
    </row>
    <row r="142" spans="1:15" ht="18" customHeight="1" x14ac:dyDescent="0.25">
      <c r="A142" s="5" t="s">
        <v>126</v>
      </c>
      <c r="B142" s="5">
        <v>11</v>
      </c>
      <c r="C142" s="38" t="str">
        <f t="shared" si="73"/>
        <v>3227</v>
      </c>
      <c r="D142" s="38" t="s">
        <v>97</v>
      </c>
      <c r="E142" s="30" t="str">
        <f t="shared" si="74"/>
        <v>3</v>
      </c>
      <c r="F142" s="30" t="str">
        <f t="shared" si="75"/>
        <v>32</v>
      </c>
      <c r="G142" s="24">
        <f t="shared" si="78"/>
        <v>7</v>
      </c>
      <c r="H142" s="25" t="s">
        <v>97</v>
      </c>
      <c r="I142" s="5" t="s">
        <v>98</v>
      </c>
      <c r="J142" s="29"/>
      <c r="K142" s="29">
        <v>0</v>
      </c>
      <c r="L142" s="29"/>
      <c r="M142" s="29" t="str">
        <f t="shared" si="76"/>
        <v/>
      </c>
      <c r="N142" s="29" t="str">
        <f t="shared" si="77"/>
        <v/>
      </c>
      <c r="O142" s="5" t="str">
        <f t="shared" si="48"/>
        <v>3</v>
      </c>
    </row>
    <row r="143" spans="1:15" ht="18" customHeight="1" x14ac:dyDescent="0.25">
      <c r="A143" s="5" t="s">
        <v>126</v>
      </c>
      <c r="B143" s="5">
        <v>11</v>
      </c>
      <c r="C143" s="38" t="str">
        <f t="shared" si="73"/>
        <v>3231</v>
      </c>
      <c r="D143" s="38" t="s">
        <v>99</v>
      </c>
      <c r="E143" s="30" t="str">
        <f t="shared" si="74"/>
        <v>3</v>
      </c>
      <c r="F143" s="30" t="str">
        <f t="shared" si="75"/>
        <v>32</v>
      </c>
      <c r="G143" s="24">
        <f t="shared" si="78"/>
        <v>8</v>
      </c>
      <c r="H143" s="25" t="s">
        <v>99</v>
      </c>
      <c r="I143" s="5" t="s">
        <v>100</v>
      </c>
      <c r="J143" s="29">
        <v>10302.99</v>
      </c>
      <c r="K143" s="29">
        <v>13468</v>
      </c>
      <c r="L143" s="29">
        <v>7585.62</v>
      </c>
      <c r="M143" s="29">
        <f t="shared" si="76"/>
        <v>0.73625423299449966</v>
      </c>
      <c r="N143" s="29">
        <f t="shared" si="77"/>
        <v>0.56323284823284825</v>
      </c>
      <c r="O143" s="5" t="str">
        <f t="shared" si="48"/>
        <v>3</v>
      </c>
    </row>
    <row r="144" spans="1:15" ht="18" customHeight="1" x14ac:dyDescent="0.25">
      <c r="A144" s="5" t="s">
        <v>126</v>
      </c>
      <c r="B144" s="5">
        <v>11</v>
      </c>
      <c r="C144" s="38" t="str">
        <f t="shared" si="73"/>
        <v>3232</v>
      </c>
      <c r="D144" s="38" t="s">
        <v>75</v>
      </c>
      <c r="E144" s="30" t="str">
        <f t="shared" si="74"/>
        <v>3</v>
      </c>
      <c r="F144" s="30" t="str">
        <f t="shared" si="75"/>
        <v>32</v>
      </c>
      <c r="G144" s="24">
        <f t="shared" si="78"/>
        <v>9</v>
      </c>
      <c r="H144" s="25" t="s">
        <v>75</v>
      </c>
      <c r="I144" s="5" t="s">
        <v>76</v>
      </c>
      <c r="J144" s="29">
        <v>1348.8</v>
      </c>
      <c r="K144" s="29">
        <v>1038</v>
      </c>
      <c r="L144" s="29">
        <v>1307.5</v>
      </c>
      <c r="M144" s="29">
        <f t="shared" si="76"/>
        <v>0.96938018979833929</v>
      </c>
      <c r="N144" s="29">
        <f t="shared" si="77"/>
        <v>1.2596339113680155</v>
      </c>
      <c r="O144" s="5" t="str">
        <f t="shared" si="48"/>
        <v>3</v>
      </c>
    </row>
    <row r="145" spans="1:15" ht="18" customHeight="1" x14ac:dyDescent="0.25">
      <c r="A145" s="5" t="s">
        <v>126</v>
      </c>
      <c r="B145" s="5">
        <v>11</v>
      </c>
      <c r="C145" s="38" t="str">
        <f t="shared" si="73"/>
        <v>3233</v>
      </c>
      <c r="D145" s="38" t="s">
        <v>77</v>
      </c>
      <c r="E145" s="30" t="str">
        <f t="shared" si="74"/>
        <v>3</v>
      </c>
      <c r="F145" s="30" t="str">
        <f t="shared" si="75"/>
        <v>32</v>
      </c>
      <c r="G145" s="24">
        <f t="shared" si="78"/>
        <v>10</v>
      </c>
      <c r="H145" s="25" t="s">
        <v>77</v>
      </c>
      <c r="I145" s="5" t="s">
        <v>78</v>
      </c>
      <c r="J145" s="29">
        <v>1751.14</v>
      </c>
      <c r="K145" s="29">
        <v>0</v>
      </c>
      <c r="L145" s="29"/>
      <c r="M145" s="29">
        <f t="shared" si="76"/>
        <v>0</v>
      </c>
      <c r="N145" s="29" t="str">
        <f t="shared" si="77"/>
        <v/>
      </c>
      <c r="O145" s="5" t="str">
        <f t="shared" si="48"/>
        <v>3</v>
      </c>
    </row>
    <row r="146" spans="1:15" ht="18" customHeight="1" x14ac:dyDescent="0.25">
      <c r="A146" s="5" t="s">
        <v>126</v>
      </c>
      <c r="B146" s="5">
        <v>11</v>
      </c>
      <c r="C146" s="38" t="str">
        <f t="shared" si="73"/>
        <v>3234</v>
      </c>
      <c r="D146" s="38" t="s">
        <v>128</v>
      </c>
      <c r="E146" s="30" t="str">
        <f t="shared" si="74"/>
        <v>3</v>
      </c>
      <c r="F146" s="30" t="str">
        <f t="shared" si="75"/>
        <v>32</v>
      </c>
      <c r="G146" s="24">
        <f t="shared" si="78"/>
        <v>11</v>
      </c>
      <c r="H146" s="25" t="s">
        <v>128</v>
      </c>
      <c r="I146" s="5" t="s">
        <v>129</v>
      </c>
      <c r="J146" s="29">
        <v>2956.38</v>
      </c>
      <c r="K146" s="29">
        <v>4145</v>
      </c>
      <c r="L146" s="29">
        <v>3859.41</v>
      </c>
      <c r="M146" s="29">
        <f t="shared" si="76"/>
        <v>1.3054512613398819</v>
      </c>
      <c r="N146" s="29">
        <f t="shared" si="77"/>
        <v>0.93110012062726177</v>
      </c>
      <c r="O146" s="5" t="str">
        <f t="shared" si="48"/>
        <v>3</v>
      </c>
    </row>
    <row r="147" spans="1:15" ht="18" customHeight="1" x14ac:dyDescent="0.25">
      <c r="A147" s="5" t="s">
        <v>126</v>
      </c>
      <c r="B147" s="5">
        <v>11</v>
      </c>
      <c r="C147" s="38" t="str">
        <f t="shared" si="73"/>
        <v>3235</v>
      </c>
      <c r="D147" s="38" t="s">
        <v>101</v>
      </c>
      <c r="E147" s="30" t="str">
        <f t="shared" si="74"/>
        <v>3</v>
      </c>
      <c r="F147" s="30" t="str">
        <f t="shared" si="75"/>
        <v>32</v>
      </c>
      <c r="G147" s="24">
        <f t="shared" si="78"/>
        <v>12</v>
      </c>
      <c r="H147" s="25" t="s">
        <v>101</v>
      </c>
      <c r="I147" s="5" t="s">
        <v>102</v>
      </c>
      <c r="J147" s="29">
        <v>76220.63</v>
      </c>
      <c r="K147" s="29">
        <v>68116</v>
      </c>
      <c r="L147" s="29">
        <v>70294.45</v>
      </c>
      <c r="M147" s="29">
        <f t="shared" si="76"/>
        <v>0.92224965865540598</v>
      </c>
      <c r="N147" s="29">
        <f t="shared" si="77"/>
        <v>1.0319814727817251</v>
      </c>
      <c r="O147" s="5" t="str">
        <f t="shared" si="48"/>
        <v>3</v>
      </c>
    </row>
    <row r="148" spans="1:15" ht="18" customHeight="1" x14ac:dyDescent="0.25">
      <c r="A148" s="5" t="s">
        <v>126</v>
      </c>
      <c r="B148" s="5">
        <v>11</v>
      </c>
      <c r="C148" s="38" t="str">
        <f t="shared" si="73"/>
        <v>3236</v>
      </c>
      <c r="D148" s="38" t="s">
        <v>130</v>
      </c>
      <c r="E148" s="30" t="str">
        <f t="shared" si="74"/>
        <v>3</v>
      </c>
      <c r="F148" s="30" t="str">
        <f t="shared" si="75"/>
        <v>32</v>
      </c>
      <c r="G148" s="24">
        <f t="shared" si="78"/>
        <v>13</v>
      </c>
      <c r="H148" s="25" t="s">
        <v>130</v>
      </c>
      <c r="I148" s="5" t="s">
        <v>131</v>
      </c>
      <c r="J148" s="29">
        <v>1147.8800000000001</v>
      </c>
      <c r="K148" s="29">
        <v>1433</v>
      </c>
      <c r="L148" s="29">
        <v>1433.43</v>
      </c>
      <c r="M148" s="29">
        <f t="shared" si="76"/>
        <v>1.2487629368923581</v>
      </c>
      <c r="N148" s="29">
        <f t="shared" si="77"/>
        <v>1.0003000697836706</v>
      </c>
      <c r="O148" s="5" t="str">
        <f t="shared" si="48"/>
        <v>3</v>
      </c>
    </row>
    <row r="149" spans="1:15" ht="18" customHeight="1" x14ac:dyDescent="0.25">
      <c r="A149" s="5" t="s">
        <v>126</v>
      </c>
      <c r="B149" s="5">
        <v>11</v>
      </c>
      <c r="C149" s="38" t="str">
        <f t="shared" si="73"/>
        <v>3237</v>
      </c>
      <c r="D149" s="38" t="s">
        <v>60</v>
      </c>
      <c r="E149" s="30" t="str">
        <f t="shared" si="74"/>
        <v>3</v>
      </c>
      <c r="F149" s="30" t="str">
        <f t="shared" si="75"/>
        <v>32</v>
      </c>
      <c r="G149" s="24">
        <f t="shared" si="78"/>
        <v>14</v>
      </c>
      <c r="H149" s="25" t="s">
        <v>60</v>
      </c>
      <c r="I149" s="5" t="s">
        <v>61</v>
      </c>
      <c r="J149" s="29">
        <v>45403.66</v>
      </c>
      <c r="K149" s="29">
        <v>40215</v>
      </c>
      <c r="L149" s="29">
        <v>42198.62</v>
      </c>
      <c r="M149" s="29">
        <f t="shared" si="76"/>
        <v>0.92941009601428604</v>
      </c>
      <c r="N149" s="29">
        <f t="shared" si="77"/>
        <v>1.049325376103444</v>
      </c>
      <c r="O149" s="5" t="str">
        <f t="shared" si="48"/>
        <v>3</v>
      </c>
    </row>
    <row r="150" spans="1:15" ht="18" customHeight="1" x14ac:dyDescent="0.25">
      <c r="A150" s="5" t="s">
        <v>126</v>
      </c>
      <c r="B150" s="5">
        <v>11</v>
      </c>
      <c r="C150" s="38" t="str">
        <f t="shared" si="73"/>
        <v>3238</v>
      </c>
      <c r="D150" s="38" t="s">
        <v>103</v>
      </c>
      <c r="E150" s="30" t="str">
        <f t="shared" si="74"/>
        <v>3</v>
      </c>
      <c r="F150" s="30" t="str">
        <f t="shared" si="75"/>
        <v>32</v>
      </c>
      <c r="G150" s="24">
        <f t="shared" si="78"/>
        <v>15</v>
      </c>
      <c r="H150" s="25" t="s">
        <v>103</v>
      </c>
      <c r="I150" s="5" t="s">
        <v>104</v>
      </c>
      <c r="J150" s="29">
        <v>3533.7</v>
      </c>
      <c r="K150" s="29">
        <v>5725</v>
      </c>
      <c r="L150" s="29">
        <v>6192.73</v>
      </c>
      <c r="M150" s="29">
        <f t="shared" si="76"/>
        <v>1.7524775730820386</v>
      </c>
      <c r="N150" s="29">
        <f t="shared" si="77"/>
        <v>1.0816995633187771</v>
      </c>
      <c r="O150" s="5" t="str">
        <f t="shared" si="48"/>
        <v>3</v>
      </c>
    </row>
    <row r="151" spans="1:15" ht="18" customHeight="1" x14ac:dyDescent="0.25">
      <c r="A151" s="5" t="s">
        <v>126</v>
      </c>
      <c r="B151" s="5">
        <v>11</v>
      </c>
      <c r="C151" s="38" t="str">
        <f t="shared" si="73"/>
        <v>3239</v>
      </c>
      <c r="D151" s="38" t="s">
        <v>79</v>
      </c>
      <c r="E151" s="30" t="str">
        <f t="shared" si="74"/>
        <v>3</v>
      </c>
      <c r="F151" s="30" t="str">
        <f t="shared" si="75"/>
        <v>32</v>
      </c>
      <c r="G151" s="24">
        <f t="shared" si="78"/>
        <v>16</v>
      </c>
      <c r="H151" s="25" t="s">
        <v>79</v>
      </c>
      <c r="I151" s="5" t="s">
        <v>80</v>
      </c>
      <c r="J151" s="29">
        <v>16866.78</v>
      </c>
      <c r="K151" s="29">
        <v>16936</v>
      </c>
      <c r="L151" s="29">
        <v>13323.46</v>
      </c>
      <c r="M151" s="29">
        <f t="shared" si="76"/>
        <v>0.78992315071400709</v>
      </c>
      <c r="N151" s="29">
        <f t="shared" si="77"/>
        <v>0.78669461502125648</v>
      </c>
      <c r="O151" s="5" t="str">
        <f t="shared" si="48"/>
        <v>3</v>
      </c>
    </row>
    <row r="152" spans="1:15" ht="18" customHeight="1" x14ac:dyDescent="0.25">
      <c r="A152" s="5" t="s">
        <v>126</v>
      </c>
      <c r="B152" s="5">
        <v>11</v>
      </c>
      <c r="C152" s="38" t="str">
        <f t="shared" si="73"/>
        <v>3241</v>
      </c>
      <c r="D152" s="38" t="s">
        <v>81</v>
      </c>
      <c r="E152" s="30" t="str">
        <f t="shared" si="74"/>
        <v>3</v>
      </c>
      <c r="F152" s="30" t="str">
        <f t="shared" si="75"/>
        <v>32</v>
      </c>
      <c r="G152" s="24">
        <f t="shared" si="78"/>
        <v>17</v>
      </c>
      <c r="H152" s="25" t="s">
        <v>81</v>
      </c>
      <c r="I152" s="5" t="s">
        <v>82</v>
      </c>
      <c r="J152" s="29">
        <v>468.25</v>
      </c>
      <c r="K152" s="29">
        <v>500</v>
      </c>
      <c r="L152" s="29">
        <v>432.89</v>
      </c>
      <c r="M152" s="29">
        <f t="shared" si="76"/>
        <v>0.92448478376935395</v>
      </c>
      <c r="N152" s="29">
        <f t="shared" si="77"/>
        <v>0.86577999999999999</v>
      </c>
      <c r="O152" s="5" t="str">
        <f t="shared" si="48"/>
        <v>3</v>
      </c>
    </row>
    <row r="153" spans="1:15" ht="18" customHeight="1" x14ac:dyDescent="0.25">
      <c r="A153" s="5" t="s">
        <v>126</v>
      </c>
      <c r="B153" s="5">
        <v>11</v>
      </c>
      <c r="C153" s="38" t="str">
        <f t="shared" si="73"/>
        <v>3291</v>
      </c>
      <c r="D153" s="38" t="s">
        <v>132</v>
      </c>
      <c r="E153" s="30" t="str">
        <f t="shared" si="74"/>
        <v>3</v>
      </c>
      <c r="F153" s="30" t="str">
        <f t="shared" si="75"/>
        <v>32</v>
      </c>
      <c r="G153" s="24">
        <f t="shared" si="78"/>
        <v>18</v>
      </c>
      <c r="H153" s="25" t="s">
        <v>132</v>
      </c>
      <c r="I153" s="5" t="s">
        <v>133</v>
      </c>
      <c r="J153" s="29">
        <v>4471.74</v>
      </c>
      <c r="K153" s="29">
        <v>5229</v>
      </c>
      <c r="L153" s="29">
        <v>3610.54</v>
      </c>
      <c r="M153" s="29">
        <f t="shared" si="76"/>
        <v>0.80741277444574155</v>
      </c>
      <c r="N153" s="29">
        <f t="shared" si="77"/>
        <v>0.69048384012239439</v>
      </c>
      <c r="O153" s="5" t="str">
        <f t="shared" si="48"/>
        <v>3</v>
      </c>
    </row>
    <row r="154" spans="1:15" ht="18" customHeight="1" x14ac:dyDescent="0.25">
      <c r="A154" s="5" t="s">
        <v>126</v>
      </c>
      <c r="B154" s="5">
        <v>11</v>
      </c>
      <c r="C154" s="38" t="str">
        <f t="shared" si="73"/>
        <v>3292</v>
      </c>
      <c r="D154" s="38" t="s">
        <v>105</v>
      </c>
      <c r="E154" s="30" t="str">
        <f t="shared" si="74"/>
        <v>3</v>
      </c>
      <c r="F154" s="30" t="str">
        <f t="shared" si="75"/>
        <v>32</v>
      </c>
      <c r="G154" s="24">
        <f t="shared" si="78"/>
        <v>19</v>
      </c>
      <c r="H154" s="25" t="s">
        <v>105</v>
      </c>
      <c r="I154" s="5" t="s">
        <v>106</v>
      </c>
      <c r="J154" s="29">
        <v>485.21</v>
      </c>
      <c r="K154" s="29">
        <v>1038</v>
      </c>
      <c r="L154" s="29">
        <v>1037.79</v>
      </c>
      <c r="M154" s="29">
        <f t="shared" si="76"/>
        <v>2.1388470971331999</v>
      </c>
      <c r="N154" s="29">
        <f t="shared" si="77"/>
        <v>0.99979768786127166</v>
      </c>
      <c r="O154" s="5" t="str">
        <f t="shared" si="48"/>
        <v>3</v>
      </c>
    </row>
    <row r="155" spans="1:15" ht="18" customHeight="1" x14ac:dyDescent="0.25">
      <c r="A155" s="5" t="s">
        <v>126</v>
      </c>
      <c r="B155" s="5">
        <v>11</v>
      </c>
      <c r="C155" s="38" t="str">
        <f t="shared" si="73"/>
        <v>3293</v>
      </c>
      <c r="D155" s="38" t="s">
        <v>83</v>
      </c>
      <c r="E155" s="30" t="str">
        <f t="shared" si="74"/>
        <v>3</v>
      </c>
      <c r="F155" s="30" t="str">
        <f t="shared" si="75"/>
        <v>32</v>
      </c>
      <c r="G155" s="24">
        <f t="shared" si="78"/>
        <v>20</v>
      </c>
      <c r="H155" s="25" t="s">
        <v>83</v>
      </c>
      <c r="I155" s="5" t="s">
        <v>84</v>
      </c>
      <c r="J155" s="29">
        <v>162.15</v>
      </c>
      <c r="K155" s="29">
        <v>827</v>
      </c>
      <c r="L155" s="29">
        <v>397.1</v>
      </c>
      <c r="M155" s="29">
        <f t="shared" si="76"/>
        <v>2.4489670058587727</v>
      </c>
      <c r="N155" s="29">
        <f t="shared" si="77"/>
        <v>0.48016928657799279</v>
      </c>
      <c r="O155" s="5" t="str">
        <f t="shared" si="48"/>
        <v>3</v>
      </c>
    </row>
    <row r="156" spans="1:15" ht="18" customHeight="1" x14ac:dyDescent="0.25">
      <c r="A156" s="5" t="s">
        <v>126</v>
      </c>
      <c r="B156" s="5">
        <v>11</v>
      </c>
      <c r="C156" s="38" t="str">
        <f t="shared" si="73"/>
        <v>3294</v>
      </c>
      <c r="D156" s="38" t="s">
        <v>134</v>
      </c>
      <c r="E156" s="30" t="str">
        <f t="shared" si="74"/>
        <v>3</v>
      </c>
      <c r="F156" s="30" t="str">
        <f t="shared" si="75"/>
        <v>32</v>
      </c>
      <c r="G156" s="24">
        <f t="shared" si="78"/>
        <v>21</v>
      </c>
      <c r="H156" s="25" t="s">
        <v>134</v>
      </c>
      <c r="I156" s="5" t="s">
        <v>135</v>
      </c>
      <c r="J156" s="29">
        <v>223.55</v>
      </c>
      <c r="K156" s="29">
        <v>87</v>
      </c>
      <c r="L156" s="29">
        <v>86.85</v>
      </c>
      <c r="M156" s="29">
        <f t="shared" si="76"/>
        <v>0.38850369044956379</v>
      </c>
      <c r="N156" s="29">
        <f t="shared" si="77"/>
        <v>0.99827586206896546</v>
      </c>
      <c r="O156" s="5" t="str">
        <f t="shared" si="48"/>
        <v>3</v>
      </c>
    </row>
    <row r="157" spans="1:15" ht="18" customHeight="1" x14ac:dyDescent="0.25">
      <c r="A157" s="5" t="s">
        <v>126</v>
      </c>
      <c r="B157" s="5">
        <v>11</v>
      </c>
      <c r="C157" s="38" t="str">
        <f t="shared" si="73"/>
        <v>3295</v>
      </c>
      <c r="D157" s="38" t="s">
        <v>56</v>
      </c>
      <c r="E157" s="30" t="str">
        <f t="shared" si="74"/>
        <v>3</v>
      </c>
      <c r="F157" s="30" t="str">
        <f t="shared" si="75"/>
        <v>32</v>
      </c>
      <c r="G157" s="24">
        <f t="shared" si="78"/>
        <v>22</v>
      </c>
      <c r="H157" s="25" t="s">
        <v>56</v>
      </c>
      <c r="I157" s="5" t="s">
        <v>57</v>
      </c>
      <c r="J157" s="29">
        <v>819.9</v>
      </c>
      <c r="K157" s="29">
        <v>29</v>
      </c>
      <c r="L157" s="29">
        <v>0</v>
      </c>
      <c r="M157" s="29">
        <f t="shared" si="76"/>
        <v>0</v>
      </c>
      <c r="N157" s="29">
        <f t="shared" si="77"/>
        <v>0</v>
      </c>
      <c r="O157" s="5" t="str">
        <f t="shared" si="48"/>
        <v>3</v>
      </c>
    </row>
    <row r="158" spans="1:15" ht="18" customHeight="1" x14ac:dyDescent="0.25">
      <c r="A158" s="5" t="s">
        <v>126</v>
      </c>
      <c r="B158" s="5">
        <v>11</v>
      </c>
      <c r="C158" s="38" t="str">
        <f t="shared" si="73"/>
        <v>3299</v>
      </c>
      <c r="D158" s="38" t="s">
        <v>136</v>
      </c>
      <c r="E158" s="30" t="str">
        <f t="shared" si="74"/>
        <v>3</v>
      </c>
      <c r="F158" s="30" t="str">
        <f t="shared" si="75"/>
        <v>32</v>
      </c>
      <c r="G158" s="24">
        <f t="shared" si="78"/>
        <v>23</v>
      </c>
      <c r="H158" s="25" t="s">
        <v>136</v>
      </c>
      <c r="I158" s="5" t="s">
        <v>107</v>
      </c>
      <c r="J158" s="29">
        <v>138.53</v>
      </c>
      <c r="K158" s="29">
        <v>271</v>
      </c>
      <c r="L158" s="29">
        <v>321</v>
      </c>
      <c r="M158" s="29">
        <f t="shared" si="76"/>
        <v>2.3171876127914532</v>
      </c>
      <c r="N158" s="29">
        <f t="shared" si="77"/>
        <v>1.1845018450184501</v>
      </c>
      <c r="O158" s="5" t="str">
        <f t="shared" si="48"/>
        <v>3</v>
      </c>
    </row>
    <row r="159" spans="1:15" ht="18" customHeight="1" x14ac:dyDescent="0.25">
      <c r="A159" s="5" t="s">
        <v>126</v>
      </c>
      <c r="B159" s="5">
        <v>11</v>
      </c>
      <c r="C159" s="38" t="str">
        <f t="shared" si="73"/>
        <v>3431</v>
      </c>
      <c r="D159" s="38" t="s">
        <v>137</v>
      </c>
      <c r="E159" s="30" t="str">
        <f t="shared" si="74"/>
        <v>3</v>
      </c>
      <c r="F159" s="30" t="str">
        <f t="shared" si="75"/>
        <v>34</v>
      </c>
      <c r="G159" s="24">
        <f t="shared" si="78"/>
        <v>24</v>
      </c>
      <c r="H159" s="25" t="s">
        <v>137</v>
      </c>
      <c r="I159" s="5" t="s">
        <v>138</v>
      </c>
      <c r="J159" s="29">
        <v>1490.88</v>
      </c>
      <c r="K159" s="29">
        <v>982</v>
      </c>
      <c r="L159" s="29">
        <v>1157.31</v>
      </c>
      <c r="M159" s="29">
        <f t="shared" si="76"/>
        <v>0.77625965872504821</v>
      </c>
      <c r="N159" s="29">
        <f t="shared" si="77"/>
        <v>1.1785234215885947</v>
      </c>
      <c r="O159" s="5" t="str">
        <f t="shared" ref="O159:O171" si="79">LEFT(H159,1)</f>
        <v>3</v>
      </c>
    </row>
    <row r="160" spans="1:15" ht="18" customHeight="1" x14ac:dyDescent="0.25">
      <c r="A160" s="5" t="s">
        <v>126</v>
      </c>
      <c r="B160" s="5">
        <v>11</v>
      </c>
      <c r="C160" s="38" t="str">
        <f t="shared" si="73"/>
        <v>3432</v>
      </c>
      <c r="D160" s="38" t="s">
        <v>119</v>
      </c>
      <c r="E160" s="30" t="str">
        <f t="shared" si="74"/>
        <v>3</v>
      </c>
      <c r="F160" s="30" t="str">
        <f t="shared" si="75"/>
        <v>34</v>
      </c>
      <c r="G160" s="24">
        <f t="shared" si="78"/>
        <v>25</v>
      </c>
      <c r="H160" s="25" t="s">
        <v>119</v>
      </c>
      <c r="I160" s="5" t="s">
        <v>109</v>
      </c>
      <c r="J160" s="29">
        <v>235.87</v>
      </c>
      <c r="K160" s="29">
        <v>65</v>
      </c>
      <c r="L160" s="29">
        <v>64.569999999999993</v>
      </c>
      <c r="M160" s="29">
        <f t="shared" si="76"/>
        <v>0.2737524907788188</v>
      </c>
      <c r="N160" s="29">
        <f t="shared" si="77"/>
        <v>0.99338461538461531</v>
      </c>
      <c r="O160" s="5" t="str">
        <f t="shared" si="79"/>
        <v>3</v>
      </c>
    </row>
    <row r="161" spans="1:15" ht="18" customHeight="1" x14ac:dyDescent="0.25">
      <c r="A161" s="5" t="s">
        <v>126</v>
      </c>
      <c r="B161" s="5">
        <v>11</v>
      </c>
      <c r="C161" s="38" t="str">
        <f t="shared" si="73"/>
        <v>3433</v>
      </c>
      <c r="D161" s="38" t="s">
        <v>139</v>
      </c>
      <c r="E161" s="30" t="str">
        <f t="shared" si="74"/>
        <v>3</v>
      </c>
      <c r="F161" s="30" t="str">
        <f t="shared" si="75"/>
        <v>34</v>
      </c>
      <c r="G161" s="24">
        <f t="shared" si="78"/>
        <v>26</v>
      </c>
      <c r="H161" s="25" t="s">
        <v>139</v>
      </c>
      <c r="I161" s="5" t="s">
        <v>140</v>
      </c>
      <c r="J161" s="29">
        <v>0.15</v>
      </c>
      <c r="K161" s="29">
        <v>0</v>
      </c>
      <c r="L161" s="29">
        <v>0.12</v>
      </c>
      <c r="M161" s="29">
        <f t="shared" si="76"/>
        <v>0.8</v>
      </c>
      <c r="N161" s="29" t="str">
        <f t="shared" si="77"/>
        <v/>
      </c>
      <c r="O161" s="5" t="str">
        <f t="shared" si="79"/>
        <v>3</v>
      </c>
    </row>
    <row r="162" spans="1:15" ht="18" customHeight="1" x14ac:dyDescent="0.25">
      <c r="A162" s="5" t="s">
        <v>126</v>
      </c>
      <c r="B162" s="5">
        <v>11</v>
      </c>
      <c r="C162" s="38" t="str">
        <f t="shared" si="73"/>
        <v>3721</v>
      </c>
      <c r="D162" s="38" t="s">
        <v>120</v>
      </c>
      <c r="E162" s="30" t="str">
        <f t="shared" si="74"/>
        <v>3</v>
      </c>
      <c r="F162" s="30" t="str">
        <f t="shared" si="75"/>
        <v>37</v>
      </c>
      <c r="G162" s="24">
        <f t="shared" si="78"/>
        <v>27</v>
      </c>
      <c r="H162" s="25" t="s">
        <v>120</v>
      </c>
      <c r="I162" s="5" t="s">
        <v>121</v>
      </c>
      <c r="J162" s="29">
        <v>1061.78</v>
      </c>
      <c r="K162" s="29">
        <v>531</v>
      </c>
      <c r="L162" s="29">
        <v>530.89</v>
      </c>
      <c r="M162" s="29">
        <f t="shared" si="76"/>
        <v>0.5</v>
      </c>
      <c r="N162" s="29">
        <f t="shared" si="77"/>
        <v>0.99979284369114874</v>
      </c>
      <c r="O162" s="5" t="str">
        <f t="shared" si="79"/>
        <v>3</v>
      </c>
    </row>
    <row r="163" spans="1:15" ht="18" customHeight="1" x14ac:dyDescent="0.25">
      <c r="A163" s="5" t="s">
        <v>126</v>
      </c>
      <c r="G163" s="31"/>
      <c r="H163" s="32"/>
      <c r="I163" s="33" t="s">
        <v>85</v>
      </c>
      <c r="J163" s="36">
        <f>SUM(J164:J171)</f>
        <v>8238.08</v>
      </c>
      <c r="K163" s="36">
        <f>SUM(K164:K171)</f>
        <v>2943</v>
      </c>
      <c r="L163" s="36">
        <f>SUM(L164:L171)</f>
        <v>9813.7799999999988</v>
      </c>
      <c r="M163" s="36">
        <f t="shared" si="76"/>
        <v>1.1912702959912989</v>
      </c>
      <c r="N163" s="36">
        <f t="shared" si="77"/>
        <v>3.3346177370030579</v>
      </c>
      <c r="O163" s="5" t="str">
        <f t="shared" si="79"/>
        <v/>
      </c>
    </row>
    <row r="164" spans="1:15" ht="18" customHeight="1" x14ac:dyDescent="0.25">
      <c r="A164" s="5" t="s">
        <v>126</v>
      </c>
      <c r="B164" s="5">
        <v>11</v>
      </c>
      <c r="C164" s="38" t="str">
        <f t="shared" ref="C164:C171" si="80">H164</f>
        <v>4124</v>
      </c>
      <c r="D164" s="38" t="s">
        <v>141</v>
      </c>
      <c r="E164" s="30" t="str">
        <f t="shared" ref="E164:E171" si="81">LEFT(C164,1)</f>
        <v>4</v>
      </c>
      <c r="F164" s="30" t="str">
        <f t="shared" ref="F164:F171" si="82">LEFT(C164,2)</f>
        <v>41</v>
      </c>
      <c r="G164" s="24">
        <v>1</v>
      </c>
      <c r="H164" s="25" t="s">
        <v>141</v>
      </c>
      <c r="I164" s="5" t="s">
        <v>142</v>
      </c>
      <c r="J164" s="29"/>
      <c r="K164" s="29">
        <v>0</v>
      </c>
      <c r="L164" s="29"/>
      <c r="M164" s="29" t="str">
        <f t="shared" si="76"/>
        <v/>
      </c>
      <c r="N164" s="29" t="str">
        <f t="shared" si="77"/>
        <v/>
      </c>
      <c r="O164" s="5" t="str">
        <f t="shared" si="79"/>
        <v>4</v>
      </c>
    </row>
    <row r="165" spans="1:15" ht="18" customHeight="1" x14ac:dyDescent="0.25">
      <c r="A165" s="5" t="s">
        <v>126</v>
      </c>
      <c r="B165" s="5">
        <v>11</v>
      </c>
      <c r="C165" s="38" t="str">
        <f t="shared" si="80"/>
        <v>4221</v>
      </c>
      <c r="D165" s="38" t="s">
        <v>110</v>
      </c>
      <c r="E165" s="30" t="str">
        <f t="shared" si="81"/>
        <v>4</v>
      </c>
      <c r="F165" s="30" t="str">
        <f t="shared" si="82"/>
        <v>42</v>
      </c>
      <c r="G165" s="24">
        <f t="shared" ref="G165:G171" si="83">G164+1</f>
        <v>2</v>
      </c>
      <c r="H165" s="25" t="s">
        <v>110</v>
      </c>
      <c r="I165" s="5" t="s">
        <v>111</v>
      </c>
      <c r="J165" s="29">
        <v>4853.53</v>
      </c>
      <c r="K165" s="29">
        <v>0</v>
      </c>
      <c r="L165" s="29">
        <v>4153.5</v>
      </c>
      <c r="M165" s="29">
        <f t="shared" si="76"/>
        <v>0.85576889398025768</v>
      </c>
      <c r="N165" s="29" t="str">
        <f t="shared" si="77"/>
        <v/>
      </c>
      <c r="O165" s="5" t="str">
        <f t="shared" si="79"/>
        <v>4</v>
      </c>
    </row>
    <row r="166" spans="1:15" ht="18" customHeight="1" x14ac:dyDescent="0.25">
      <c r="A166" s="5" t="s">
        <v>126</v>
      </c>
      <c r="B166" s="5">
        <v>11</v>
      </c>
      <c r="C166" s="38" t="str">
        <f t="shared" si="80"/>
        <v>4222</v>
      </c>
      <c r="D166" s="38" t="s">
        <v>112</v>
      </c>
      <c r="E166" s="30" t="str">
        <f t="shared" si="81"/>
        <v>4</v>
      </c>
      <c r="F166" s="30" t="str">
        <f t="shared" si="82"/>
        <v>42</v>
      </c>
      <c r="G166" s="24">
        <f t="shared" si="83"/>
        <v>3</v>
      </c>
      <c r="H166" s="25" t="s">
        <v>112</v>
      </c>
      <c r="I166" s="5" t="s">
        <v>113</v>
      </c>
      <c r="J166" s="29"/>
      <c r="K166" s="29">
        <v>0</v>
      </c>
      <c r="L166" s="29"/>
      <c r="M166" s="29" t="str">
        <f t="shared" si="76"/>
        <v/>
      </c>
      <c r="N166" s="29" t="str">
        <f t="shared" si="77"/>
        <v/>
      </c>
      <c r="O166" s="5" t="str">
        <f t="shared" si="79"/>
        <v>4</v>
      </c>
    </row>
    <row r="167" spans="1:15" ht="18" customHeight="1" x14ac:dyDescent="0.25">
      <c r="A167" s="5" t="s">
        <v>126</v>
      </c>
      <c r="B167" s="5">
        <v>11</v>
      </c>
      <c r="C167" s="38" t="str">
        <f t="shared" si="80"/>
        <v>4223</v>
      </c>
      <c r="D167" s="38" t="s">
        <v>143</v>
      </c>
      <c r="E167" s="30" t="str">
        <f t="shared" si="81"/>
        <v>4</v>
      </c>
      <c r="F167" s="30" t="str">
        <f t="shared" si="82"/>
        <v>42</v>
      </c>
      <c r="G167" s="24">
        <f t="shared" si="83"/>
        <v>4</v>
      </c>
      <c r="H167" s="25" t="s">
        <v>143</v>
      </c>
      <c r="I167" s="5" t="s">
        <v>144</v>
      </c>
      <c r="J167" s="29"/>
      <c r="K167" s="29">
        <v>0</v>
      </c>
      <c r="L167" s="29"/>
      <c r="M167" s="29" t="str">
        <f t="shared" si="76"/>
        <v/>
      </c>
      <c r="N167" s="29" t="str">
        <f t="shared" si="77"/>
        <v/>
      </c>
      <c r="O167" s="5" t="str">
        <f t="shared" si="79"/>
        <v>4</v>
      </c>
    </row>
    <row r="168" spans="1:15" ht="18" customHeight="1" x14ac:dyDescent="0.25">
      <c r="A168" s="5" t="s">
        <v>126</v>
      </c>
      <c r="B168" s="5">
        <v>11</v>
      </c>
      <c r="C168" s="38" t="str">
        <f t="shared" si="80"/>
        <v>4225</v>
      </c>
      <c r="D168" s="38" t="s">
        <v>86</v>
      </c>
      <c r="E168" s="30" t="str">
        <f t="shared" si="81"/>
        <v>4</v>
      </c>
      <c r="F168" s="30" t="str">
        <f t="shared" si="82"/>
        <v>42</v>
      </c>
      <c r="G168" s="24">
        <f t="shared" si="83"/>
        <v>5</v>
      </c>
      <c r="H168" s="25" t="s">
        <v>86</v>
      </c>
      <c r="I168" s="5" t="s">
        <v>87</v>
      </c>
      <c r="J168" s="29"/>
      <c r="K168" s="29">
        <v>0</v>
      </c>
      <c r="L168" s="29">
        <v>3550.13</v>
      </c>
      <c r="M168" s="29" t="str">
        <f t="shared" si="76"/>
        <v/>
      </c>
      <c r="N168" s="29" t="str">
        <f t="shared" si="77"/>
        <v/>
      </c>
      <c r="O168" s="5" t="str">
        <f t="shared" si="79"/>
        <v>4</v>
      </c>
    </row>
    <row r="169" spans="1:15" ht="18" customHeight="1" x14ac:dyDescent="0.25">
      <c r="A169" s="5" t="s">
        <v>126</v>
      </c>
      <c r="B169" s="5">
        <v>11</v>
      </c>
      <c r="C169" s="38" t="str">
        <f t="shared" si="80"/>
        <v>4227</v>
      </c>
      <c r="D169" s="38" t="s">
        <v>114</v>
      </c>
      <c r="E169" s="30" t="str">
        <f t="shared" si="81"/>
        <v>4</v>
      </c>
      <c r="F169" s="30" t="str">
        <f t="shared" si="82"/>
        <v>42</v>
      </c>
      <c r="G169" s="24">
        <f t="shared" si="83"/>
        <v>6</v>
      </c>
      <c r="H169" s="25" t="s">
        <v>114</v>
      </c>
      <c r="I169" s="5" t="s">
        <v>115</v>
      </c>
      <c r="J169" s="29">
        <v>0</v>
      </c>
      <c r="K169" s="29">
        <v>0</v>
      </c>
      <c r="L169" s="29">
        <v>666.94</v>
      </c>
      <c r="M169" s="29" t="str">
        <f t="shared" si="76"/>
        <v/>
      </c>
      <c r="N169" s="29" t="str">
        <f t="shared" si="77"/>
        <v/>
      </c>
      <c r="O169" s="5" t="str">
        <f t="shared" si="79"/>
        <v>4</v>
      </c>
    </row>
    <row r="170" spans="1:15" ht="18" customHeight="1" x14ac:dyDescent="0.25">
      <c r="A170" s="5" t="s">
        <v>126</v>
      </c>
      <c r="B170" s="5">
        <v>11</v>
      </c>
      <c r="C170" s="38" t="str">
        <f t="shared" si="80"/>
        <v>4241</v>
      </c>
      <c r="D170" s="38" t="s">
        <v>88</v>
      </c>
      <c r="E170" s="30" t="str">
        <f t="shared" si="81"/>
        <v>4</v>
      </c>
      <c r="F170" s="30" t="str">
        <f t="shared" si="82"/>
        <v>42</v>
      </c>
      <c r="G170" s="24">
        <f t="shared" si="83"/>
        <v>7</v>
      </c>
      <c r="H170" s="25" t="s">
        <v>88</v>
      </c>
      <c r="I170" s="5" t="s">
        <v>89</v>
      </c>
      <c r="J170" s="29">
        <v>3384.55</v>
      </c>
      <c r="K170" s="29">
        <v>1443</v>
      </c>
      <c r="L170" s="29">
        <v>1443.21</v>
      </c>
      <c r="M170" s="29">
        <f t="shared" si="76"/>
        <v>0.42641119203439154</v>
      </c>
      <c r="N170" s="29">
        <f t="shared" si="77"/>
        <v>1.0001455301455302</v>
      </c>
      <c r="O170" s="5" t="str">
        <f t="shared" si="79"/>
        <v>4</v>
      </c>
    </row>
    <row r="171" spans="1:15" ht="18" customHeight="1" x14ac:dyDescent="0.25">
      <c r="A171" s="5" t="s">
        <v>126</v>
      </c>
      <c r="B171" s="5">
        <v>11</v>
      </c>
      <c r="C171" s="38" t="str">
        <f t="shared" si="80"/>
        <v>4262</v>
      </c>
      <c r="D171" s="38" t="s">
        <v>124</v>
      </c>
      <c r="E171" s="30" t="str">
        <f t="shared" si="81"/>
        <v>4</v>
      </c>
      <c r="F171" s="30" t="str">
        <f t="shared" si="82"/>
        <v>42</v>
      </c>
      <c r="G171" s="24">
        <f t="shared" si="83"/>
        <v>8</v>
      </c>
      <c r="H171" s="25" t="s">
        <v>124</v>
      </c>
      <c r="I171" s="5" t="s">
        <v>145</v>
      </c>
      <c r="J171" s="29"/>
      <c r="K171" s="29">
        <v>1500</v>
      </c>
      <c r="L171" s="29"/>
      <c r="M171" s="29" t="str">
        <f t="shared" si="76"/>
        <v/>
      </c>
      <c r="N171" s="29">
        <f t="shared" si="77"/>
        <v>0</v>
      </c>
      <c r="O171" s="5" t="str">
        <f t="shared" si="79"/>
        <v>4</v>
      </c>
    </row>
    <row r="172" spans="1:15" ht="27" customHeight="1" x14ac:dyDescent="0.25">
      <c r="G172" s="39"/>
      <c r="H172" s="13"/>
      <c r="I172" s="14"/>
      <c r="J172" s="17"/>
      <c r="K172" s="69"/>
      <c r="L172" s="17"/>
      <c r="M172" s="17" t="str">
        <f t="shared" ref="M172:M173" si="84">IF(J172&lt;&gt;0,L172/J172,"")</f>
        <v/>
      </c>
      <c r="N172" s="17" t="str">
        <f t="shared" ref="N172:N173" si="85">IF(K172&lt;&gt;0,L172/K172,"")</f>
        <v/>
      </c>
    </row>
    <row r="173" spans="1:15" ht="27" customHeight="1" x14ac:dyDescent="0.25">
      <c r="G173" s="39"/>
      <c r="H173" s="13" t="s">
        <v>146</v>
      </c>
      <c r="I173" s="14"/>
      <c r="J173" s="17">
        <f>J6-J26</f>
        <v>56444.629999999888</v>
      </c>
      <c r="K173" s="69"/>
      <c r="L173" s="17">
        <f>L6-L26</f>
        <v>283211.89999999967</v>
      </c>
      <c r="M173" s="17">
        <f t="shared" si="84"/>
        <v>5.0175171668234908</v>
      </c>
      <c r="N173" s="17" t="str">
        <f t="shared" si="85"/>
        <v/>
      </c>
    </row>
    <row r="174" spans="1:15" ht="15" customHeight="1" x14ac:dyDescent="0.25">
      <c r="G174" s="18"/>
      <c r="H174" s="19"/>
      <c r="I174" s="20"/>
      <c r="J174" s="23"/>
      <c r="K174" s="70"/>
      <c r="L174" s="23"/>
      <c r="M174" s="23"/>
      <c r="N174" s="23"/>
    </row>
    <row r="175" spans="1:15" ht="15" customHeight="1" x14ac:dyDescent="0.25">
      <c r="G175" s="111" t="s">
        <v>147</v>
      </c>
      <c r="H175" s="111"/>
      <c r="I175" s="111"/>
      <c r="J175" s="23"/>
      <c r="K175" s="70"/>
      <c r="L175" s="23"/>
      <c r="M175" s="23"/>
      <c r="N175" s="23"/>
    </row>
    <row r="176" spans="1:15" ht="15" customHeight="1" x14ac:dyDescent="0.25">
      <c r="G176" s="18"/>
      <c r="H176" s="19"/>
      <c r="I176" s="20"/>
      <c r="J176" s="23"/>
      <c r="K176" s="70"/>
      <c r="L176" s="23"/>
      <c r="M176" s="23"/>
      <c r="N176" s="23"/>
    </row>
    <row r="177" spans="7:14" ht="27" customHeight="1" x14ac:dyDescent="0.25">
      <c r="G177" s="39" t="s">
        <v>148</v>
      </c>
      <c r="H177" s="13" t="s">
        <v>164</v>
      </c>
      <c r="I177" s="14"/>
      <c r="J177" s="73">
        <f>J6-J16</f>
        <v>1627773.3199999998</v>
      </c>
      <c r="K177" s="74"/>
      <c r="L177" s="73">
        <f>L6-L16</f>
        <v>1991011.0499999998</v>
      </c>
      <c r="M177" s="17"/>
      <c r="N177" s="17"/>
    </row>
    <row r="178" spans="7:14" ht="27" customHeight="1" x14ac:dyDescent="0.25">
      <c r="G178" s="39" t="s">
        <v>153</v>
      </c>
      <c r="H178" s="13" t="s">
        <v>165</v>
      </c>
      <c r="I178" s="14"/>
      <c r="J178" s="73">
        <f>J26</f>
        <v>1571328.69</v>
      </c>
      <c r="K178" s="74"/>
      <c r="L178" s="73">
        <f>L26</f>
        <v>1707799.1500000001</v>
      </c>
      <c r="M178" s="17"/>
      <c r="N178" s="17"/>
    </row>
    <row r="179" spans="7:14" ht="27" customHeight="1" x14ac:dyDescent="0.25">
      <c r="G179" s="39" t="s">
        <v>156</v>
      </c>
      <c r="H179" s="13" t="s">
        <v>166</v>
      </c>
      <c r="I179" s="14"/>
      <c r="J179" s="73">
        <v>26949.37</v>
      </c>
      <c r="K179" s="74"/>
      <c r="L179" s="73">
        <v>8019.12</v>
      </c>
      <c r="M179" s="17"/>
      <c r="N179" s="17"/>
    </row>
    <row r="180" spans="7:14" ht="27" customHeight="1" x14ac:dyDescent="0.25">
      <c r="G180" s="39" t="s">
        <v>167</v>
      </c>
      <c r="H180" s="13" t="s">
        <v>168</v>
      </c>
      <c r="I180" s="14"/>
      <c r="J180" s="73">
        <f>J177+J179</f>
        <v>1654722.69</v>
      </c>
      <c r="K180" s="74">
        <f t="shared" ref="K180:L180" si="86">K177+K179</f>
        <v>0</v>
      </c>
      <c r="L180" s="73">
        <f t="shared" si="86"/>
        <v>1999030.17</v>
      </c>
      <c r="M180" s="17"/>
      <c r="N180" s="17"/>
    </row>
    <row r="181" spans="7:14" ht="27" customHeight="1" x14ac:dyDescent="0.25">
      <c r="G181" s="39" t="s">
        <v>169</v>
      </c>
      <c r="H181" s="13" t="s">
        <v>170</v>
      </c>
      <c r="I181" s="14"/>
      <c r="J181" s="73">
        <v>39815.760000000002</v>
      </c>
      <c r="K181" s="74"/>
      <c r="L181" s="73">
        <v>42980</v>
      </c>
      <c r="M181" s="17"/>
      <c r="N181" s="17"/>
    </row>
    <row r="182" spans="7:14" ht="27" customHeight="1" x14ac:dyDescent="0.25">
      <c r="G182" s="39" t="s">
        <v>171</v>
      </c>
      <c r="H182" s="13" t="s">
        <v>172</v>
      </c>
      <c r="I182" s="14"/>
      <c r="J182" s="73">
        <f>J178+J181</f>
        <v>1611144.45</v>
      </c>
      <c r="K182" s="74">
        <f t="shared" ref="K182:L182" si="87">K178+K181</f>
        <v>0</v>
      </c>
      <c r="L182" s="73">
        <f t="shared" si="87"/>
        <v>1750779.1500000001</v>
      </c>
      <c r="M182" s="17"/>
      <c r="N182" s="17"/>
    </row>
    <row r="183" spans="7:14" ht="27" customHeight="1" x14ac:dyDescent="0.25">
      <c r="G183" s="39" t="s">
        <v>173</v>
      </c>
      <c r="H183" s="13" t="s">
        <v>174</v>
      </c>
      <c r="I183" s="14"/>
      <c r="J183" s="73">
        <f t="shared" ref="J183:L183" si="88">J180-J182</f>
        <v>43578.239999999991</v>
      </c>
      <c r="K183" s="74">
        <f t="shared" si="88"/>
        <v>0</v>
      </c>
      <c r="L183" s="73">
        <f t="shared" si="88"/>
        <v>248251.01999999979</v>
      </c>
      <c r="M183" s="17"/>
      <c r="N183" s="17"/>
    </row>
    <row r="184" spans="7:14" ht="27" customHeight="1" x14ac:dyDescent="0.25">
      <c r="G184" s="39" t="s">
        <v>175</v>
      </c>
      <c r="H184" s="13" t="s">
        <v>176</v>
      </c>
      <c r="I184" s="14"/>
      <c r="J184" s="73">
        <v>588484.01</v>
      </c>
      <c r="K184" s="74">
        <f>K16</f>
        <v>0</v>
      </c>
      <c r="L184" s="73">
        <v>632062.25</v>
      </c>
      <c r="M184" s="17"/>
      <c r="N184" s="17"/>
    </row>
    <row r="185" spans="7:14" ht="27" customHeight="1" x14ac:dyDescent="0.25">
      <c r="G185" s="39" t="s">
        <v>177</v>
      </c>
      <c r="H185" s="13" t="s">
        <v>178</v>
      </c>
      <c r="I185" s="14"/>
      <c r="J185" s="73">
        <f t="shared" ref="J185:L185" si="89">J183+J184</f>
        <v>632062.25</v>
      </c>
      <c r="K185" s="74">
        <f t="shared" si="89"/>
        <v>0</v>
      </c>
      <c r="L185" s="73">
        <f t="shared" si="89"/>
        <v>880313.26999999979</v>
      </c>
      <c r="M185" s="17"/>
      <c r="N185" s="17"/>
    </row>
  </sheetData>
  <autoFilter ref="G5:N185">
    <filterColumn colId="0">
      <customFilters>
        <customFilter operator="notEqual" val=" "/>
      </customFilters>
    </filterColumn>
  </autoFilter>
  <mergeCells count="8">
    <mergeCell ref="G133:H133"/>
    <mergeCell ref="G175:I175"/>
    <mergeCell ref="G2:N2"/>
    <mergeCell ref="G27:H27"/>
    <mergeCell ref="G35:H35"/>
    <mergeCell ref="G42:H42"/>
    <mergeCell ref="G63:H63"/>
    <mergeCell ref="G68:H6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&amp;L&amp;9&amp;K04-049&amp;D&amp;C&amp;"-,Podebljano"&amp;9&amp;K04-048&amp;P / &amp;N</oddFooter>
  </headerFooter>
  <rowBreaks count="1" manualBreakCount="1">
    <brk id="173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33"/>
  <sheetViews>
    <sheetView zoomScale="90" zoomScaleNormal="90" workbookViewId="0">
      <selection activeCell="H6" sqref="H6"/>
    </sheetView>
  </sheetViews>
  <sheetFormatPr defaultRowHeight="21.95" customHeight="1" outlineLevelRow="1" x14ac:dyDescent="0.25"/>
  <cols>
    <col min="1" max="2" width="8.7109375" style="5" customWidth="1"/>
    <col min="3" max="5" width="8.7109375" style="30" customWidth="1"/>
    <col min="6" max="6" width="6.7109375" style="5" customWidth="1"/>
    <col min="7" max="10" width="8.7109375" style="5" customWidth="1"/>
    <col min="11" max="11" width="45.7109375" style="5" customWidth="1"/>
    <col min="12" max="14" width="13.7109375" style="28" customWidth="1"/>
    <col min="15" max="16" width="12.7109375" style="28" customWidth="1"/>
    <col min="17" max="17" width="0" style="5" hidden="1" customWidth="1"/>
    <col min="18" max="16384" width="9.140625" style="5"/>
  </cols>
  <sheetData>
    <row r="1" spans="6:17" ht="15.95" customHeight="1" x14ac:dyDescent="0.25">
      <c r="F1" s="1"/>
      <c r="I1" s="1"/>
      <c r="J1" s="1"/>
      <c r="K1" s="1"/>
      <c r="L1" s="2"/>
      <c r="M1" s="2"/>
      <c r="N1" s="2"/>
      <c r="O1" s="2"/>
      <c r="P1" s="2"/>
    </row>
    <row r="2" spans="6:17" ht="15.95" customHeight="1" x14ac:dyDescent="0.25">
      <c r="F2" s="113" t="s">
        <v>0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6:17" ht="15.95" customHeight="1" x14ac:dyDescent="0.25">
      <c r="F3" s="1"/>
      <c r="I3" s="1"/>
      <c r="J3" s="1"/>
      <c r="K3" s="1"/>
      <c r="L3" s="65"/>
      <c r="M3" s="65"/>
      <c r="N3" s="65"/>
      <c r="O3" s="65"/>
      <c r="P3" s="65"/>
    </row>
    <row r="4" spans="6:17" ht="39.950000000000003" customHeight="1" x14ac:dyDescent="0.25">
      <c r="F4" s="6" t="s">
        <v>2</v>
      </c>
      <c r="G4" s="6" t="s">
        <v>214</v>
      </c>
      <c r="H4" s="6" t="s">
        <v>184</v>
      </c>
      <c r="I4" s="6" t="s">
        <v>158</v>
      </c>
      <c r="J4" s="6"/>
      <c r="K4" s="6" t="s">
        <v>3</v>
      </c>
      <c r="L4" s="67" t="s">
        <v>159</v>
      </c>
      <c r="M4" s="67" t="s">
        <v>160</v>
      </c>
      <c r="N4" s="67" t="s">
        <v>161</v>
      </c>
      <c r="O4" s="67" t="s">
        <v>162</v>
      </c>
      <c r="P4" s="68" t="s">
        <v>163</v>
      </c>
    </row>
    <row r="5" spans="6:17" ht="12.95" customHeight="1" x14ac:dyDescent="0.25">
      <c r="F5" s="10">
        <v>1</v>
      </c>
      <c r="I5" s="10">
        <v>2</v>
      </c>
      <c r="J5" s="10"/>
      <c r="K5" s="10">
        <v>3</v>
      </c>
      <c r="L5" s="10">
        <v>4</v>
      </c>
      <c r="M5" s="10">
        <v>5</v>
      </c>
      <c r="N5" s="10">
        <v>6</v>
      </c>
      <c r="O5" s="10">
        <v>7</v>
      </c>
      <c r="P5" s="10">
        <v>8</v>
      </c>
    </row>
    <row r="6" spans="6:17" ht="21.95" customHeight="1" outlineLevel="1" x14ac:dyDescent="0.25">
      <c r="F6" s="24" t="s">
        <v>12</v>
      </c>
      <c r="H6" s="5">
        <v>11</v>
      </c>
      <c r="I6" s="25" t="s">
        <v>13</v>
      </c>
      <c r="J6" s="75">
        <v>6711</v>
      </c>
      <c r="K6" s="26" t="s">
        <v>14</v>
      </c>
      <c r="L6" s="29">
        <v>379023.92</v>
      </c>
      <c r="M6" s="71">
        <v>828933</v>
      </c>
      <c r="N6" s="29">
        <v>441647.49</v>
      </c>
      <c r="O6" s="29">
        <f t="shared" ref="O6:O50" si="0">IF(L6&lt;&gt;0,N6/L6,"")</f>
        <v>1.1652232661199853</v>
      </c>
      <c r="P6" s="29">
        <f t="shared" ref="P6:P50" si="1">IF(M6&lt;&gt;0,N6/M6,"")</f>
        <v>0.53279033408007648</v>
      </c>
      <c r="Q6" s="5" t="str">
        <f>LEFT(I6,1)</f>
        <v>6</v>
      </c>
    </row>
    <row r="7" spans="6:17" ht="21.95" customHeight="1" outlineLevel="1" x14ac:dyDescent="0.25">
      <c r="F7" s="24">
        <v>2</v>
      </c>
      <c r="H7" s="5">
        <v>11</v>
      </c>
      <c r="I7" s="25" t="s">
        <v>13</v>
      </c>
      <c r="J7" s="75">
        <v>6711</v>
      </c>
      <c r="K7" s="26" t="s">
        <v>15</v>
      </c>
      <c r="L7" s="29">
        <v>58387.69</v>
      </c>
      <c r="M7" s="71">
        <v>193981</v>
      </c>
      <c r="N7" s="29">
        <v>59259.99</v>
      </c>
      <c r="O7" s="29">
        <f t="shared" si="0"/>
        <v>1.014939792959783</v>
      </c>
      <c r="P7" s="29">
        <f t="shared" si="1"/>
        <v>0.30549378547383504</v>
      </c>
      <c r="Q7" s="5" t="str">
        <f t="shared" ref="Q7:Q14" si="2">LEFT(I7,1)</f>
        <v>6</v>
      </c>
    </row>
    <row r="8" spans="6:17" ht="21.95" customHeight="1" outlineLevel="1" x14ac:dyDescent="0.25">
      <c r="F8" s="24" t="s">
        <v>12</v>
      </c>
      <c r="H8" s="5">
        <v>31</v>
      </c>
      <c r="I8" s="25" t="s">
        <v>18</v>
      </c>
      <c r="J8" s="75">
        <v>6413</v>
      </c>
      <c r="K8" s="26" t="s">
        <v>19</v>
      </c>
      <c r="L8" s="29">
        <v>4.88</v>
      </c>
      <c r="M8" s="71">
        <v>53.089123365850419</v>
      </c>
      <c r="N8" s="29"/>
      <c r="O8" s="29">
        <f t="shared" si="0"/>
        <v>0</v>
      </c>
      <c r="P8" s="29">
        <f t="shared" si="1"/>
        <v>0</v>
      </c>
      <c r="Q8" s="5" t="str">
        <f t="shared" si="2"/>
        <v>6</v>
      </c>
    </row>
    <row r="9" spans="6:17" ht="21.95" customHeight="1" outlineLevel="1" x14ac:dyDescent="0.25">
      <c r="F9" s="24">
        <v>2</v>
      </c>
      <c r="H9" s="5">
        <v>31</v>
      </c>
      <c r="I9" s="25" t="s">
        <v>20</v>
      </c>
      <c r="J9" s="75">
        <v>6415</v>
      </c>
      <c r="K9" s="26" t="s">
        <v>21</v>
      </c>
      <c r="L9" s="29"/>
      <c r="M9" s="71">
        <v>13.272280841462605</v>
      </c>
      <c r="N9" s="29"/>
      <c r="O9" s="29" t="str">
        <f t="shared" si="0"/>
        <v/>
      </c>
      <c r="P9" s="29">
        <f t="shared" si="1"/>
        <v>0</v>
      </c>
      <c r="Q9" s="5" t="str">
        <f t="shared" si="2"/>
        <v>6</v>
      </c>
    </row>
    <row r="10" spans="6:17" ht="21.95" customHeight="1" outlineLevel="1" x14ac:dyDescent="0.25">
      <c r="F10" s="24">
        <v>3</v>
      </c>
      <c r="H10" s="5">
        <v>31</v>
      </c>
      <c r="I10" s="25" t="s">
        <v>22</v>
      </c>
      <c r="J10" s="75">
        <v>6526</v>
      </c>
      <c r="K10" s="26" t="s">
        <v>23</v>
      </c>
      <c r="L10" s="29">
        <v>371.62</v>
      </c>
      <c r="M10" s="71"/>
      <c r="N10" s="29"/>
      <c r="O10" s="29">
        <f t="shared" si="0"/>
        <v>0</v>
      </c>
      <c r="P10" s="29" t="str">
        <f t="shared" si="1"/>
        <v/>
      </c>
      <c r="Q10" s="5" t="str">
        <f t="shared" si="2"/>
        <v>6</v>
      </c>
    </row>
    <row r="11" spans="6:17" ht="21.95" customHeight="1" outlineLevel="1" x14ac:dyDescent="0.25">
      <c r="F11" s="24">
        <v>4</v>
      </c>
      <c r="H11" s="5">
        <v>31</v>
      </c>
      <c r="I11" s="25" t="s">
        <v>25</v>
      </c>
      <c r="J11" s="75">
        <v>6614</v>
      </c>
      <c r="K11" s="26" t="s">
        <v>26</v>
      </c>
      <c r="L11" s="29">
        <v>8.6300000000000008</v>
      </c>
      <c r="M11" s="71">
        <v>663.61404207313024</v>
      </c>
      <c r="N11" s="29">
        <v>1024.23</v>
      </c>
      <c r="O11" s="29">
        <f t="shared" si="0"/>
        <v>118.68250289687137</v>
      </c>
      <c r="P11" s="29">
        <f t="shared" si="1"/>
        <v>1.5434121870000002</v>
      </c>
      <c r="Q11" s="5" t="str">
        <f t="shared" si="2"/>
        <v>6</v>
      </c>
    </row>
    <row r="12" spans="6:17" ht="21.95" customHeight="1" outlineLevel="1" x14ac:dyDescent="0.25">
      <c r="F12" s="24">
        <v>5</v>
      </c>
      <c r="H12" s="5">
        <v>31</v>
      </c>
      <c r="I12" s="25" t="s">
        <v>27</v>
      </c>
      <c r="J12" s="75">
        <v>6615</v>
      </c>
      <c r="K12" s="26" t="s">
        <v>28</v>
      </c>
      <c r="L12" s="29">
        <v>104777.22</v>
      </c>
      <c r="M12" s="71">
        <v>199084.21262193908</v>
      </c>
      <c r="N12" s="29">
        <v>51709.06</v>
      </c>
      <c r="O12" s="29">
        <f t="shared" si="0"/>
        <v>0.49351433450897053</v>
      </c>
      <c r="P12" s="29">
        <f t="shared" si="1"/>
        <v>0.25973460838000001</v>
      </c>
      <c r="Q12" s="5" t="str">
        <f t="shared" si="2"/>
        <v>6</v>
      </c>
    </row>
    <row r="13" spans="6:17" ht="21.95" customHeight="1" outlineLevel="1" x14ac:dyDescent="0.25">
      <c r="F13" s="24">
        <v>6</v>
      </c>
      <c r="H13" s="5">
        <v>31</v>
      </c>
      <c r="I13" s="25" t="s">
        <v>29</v>
      </c>
      <c r="J13" s="75">
        <v>922</v>
      </c>
      <c r="K13" s="26" t="s">
        <v>30</v>
      </c>
      <c r="L13" s="29"/>
      <c r="M13" s="71"/>
      <c r="N13" s="29"/>
      <c r="O13" s="29" t="str">
        <f t="shared" si="0"/>
        <v/>
      </c>
      <c r="P13" s="29" t="str">
        <f t="shared" si="1"/>
        <v/>
      </c>
      <c r="Q13" s="5" t="str">
        <f t="shared" si="2"/>
        <v>9</v>
      </c>
    </row>
    <row r="14" spans="6:17" ht="21.95" customHeight="1" outlineLevel="1" x14ac:dyDescent="0.25">
      <c r="F14" s="24" t="s">
        <v>12</v>
      </c>
      <c r="H14" s="5">
        <v>51</v>
      </c>
      <c r="I14" s="25" t="s">
        <v>32</v>
      </c>
      <c r="J14" s="75">
        <v>6323</v>
      </c>
      <c r="K14" s="26" t="s">
        <v>33</v>
      </c>
      <c r="L14" s="29"/>
      <c r="M14" s="71">
        <v>5308.9123365850419</v>
      </c>
      <c r="N14" s="29"/>
      <c r="O14" s="29" t="str">
        <f t="shared" si="0"/>
        <v/>
      </c>
      <c r="P14" s="29">
        <f t="shared" si="1"/>
        <v>0</v>
      </c>
      <c r="Q14" s="5" t="str">
        <f t="shared" si="2"/>
        <v>6</v>
      </c>
    </row>
    <row r="15" spans="6:17" ht="21.95" customHeight="1" outlineLevel="1" x14ac:dyDescent="0.25">
      <c r="F15" s="24"/>
      <c r="H15" s="5">
        <v>51</v>
      </c>
      <c r="I15" s="25" t="s">
        <v>34</v>
      </c>
      <c r="J15" s="75">
        <v>6324</v>
      </c>
      <c r="K15" s="26" t="s">
        <v>35</v>
      </c>
      <c r="L15" s="29"/>
      <c r="M15" s="72"/>
      <c r="N15" s="29"/>
      <c r="O15" s="29" t="str">
        <f t="shared" si="0"/>
        <v/>
      </c>
      <c r="P15" s="29" t="str">
        <f t="shared" si="1"/>
        <v/>
      </c>
    </row>
    <row r="16" spans="6:17" ht="24.95" customHeight="1" outlineLevel="1" x14ac:dyDescent="0.25">
      <c r="F16" s="24" t="s">
        <v>12</v>
      </c>
      <c r="H16" s="5">
        <v>52</v>
      </c>
      <c r="I16" s="25" t="s">
        <v>38</v>
      </c>
      <c r="J16" s="75">
        <v>6361</v>
      </c>
      <c r="K16" s="26" t="s">
        <v>39</v>
      </c>
      <c r="L16" s="29">
        <v>11272.46</v>
      </c>
      <c r="M16" s="71">
        <v>26544.56168292521</v>
      </c>
      <c r="N16" s="29">
        <v>3500</v>
      </c>
      <c r="O16" s="29">
        <f t="shared" si="0"/>
        <v>0.31049123261470879</v>
      </c>
      <c r="P16" s="29">
        <f t="shared" si="1"/>
        <v>0.13185374999999999</v>
      </c>
      <c r="Q16" s="5" t="str">
        <f t="shared" ref="Q16:Q28" si="3">LEFT(I16,1)</f>
        <v>6</v>
      </c>
    </row>
    <row r="17" spans="1:17" ht="24.95" customHeight="1" outlineLevel="1" x14ac:dyDescent="0.25">
      <c r="F17" s="24">
        <v>2</v>
      </c>
      <c r="H17" s="5">
        <v>52</v>
      </c>
      <c r="I17" s="25" t="s">
        <v>40</v>
      </c>
      <c r="J17" s="75">
        <v>6391</v>
      </c>
      <c r="K17" s="26" t="s">
        <v>41</v>
      </c>
      <c r="L17" s="29">
        <v>56169.7</v>
      </c>
      <c r="M17" s="71">
        <v>172970.4718295839</v>
      </c>
      <c r="N17" s="29">
        <v>104820.84</v>
      </c>
      <c r="O17" s="29">
        <f t="shared" si="0"/>
        <v>1.8661456265566667</v>
      </c>
      <c r="P17" s="29">
        <f t="shared" si="1"/>
        <v>0.60600424391090801</v>
      </c>
      <c r="Q17" s="5" t="str">
        <f t="shared" si="3"/>
        <v>6</v>
      </c>
    </row>
    <row r="18" spans="1:17" ht="24.95" customHeight="1" outlineLevel="1" x14ac:dyDescent="0.25">
      <c r="F18" s="24">
        <v>3</v>
      </c>
      <c r="H18" s="5">
        <v>52</v>
      </c>
      <c r="I18" s="25" t="s">
        <v>42</v>
      </c>
      <c r="J18" s="75">
        <v>6393</v>
      </c>
      <c r="K18" s="26" t="s">
        <v>43</v>
      </c>
      <c r="L18" s="29">
        <v>6630.12</v>
      </c>
      <c r="M18" s="71"/>
      <c r="N18" s="29"/>
      <c r="O18" s="29">
        <f t="shared" si="0"/>
        <v>0</v>
      </c>
      <c r="P18" s="29" t="str">
        <f t="shared" si="1"/>
        <v/>
      </c>
      <c r="Q18" s="5" t="str">
        <f t="shared" si="3"/>
        <v>6</v>
      </c>
    </row>
    <row r="19" spans="1:17" ht="18" customHeight="1" outlineLevel="1" x14ac:dyDescent="0.25">
      <c r="A19" s="5" t="s">
        <v>45</v>
      </c>
      <c r="B19" s="5">
        <v>11</v>
      </c>
      <c r="C19" s="30" t="str">
        <f>I19</f>
        <v>3111</v>
      </c>
      <c r="D19" s="30" t="str">
        <f>LEFT(C19,1)</f>
        <v>3</v>
      </c>
      <c r="E19" s="30" t="str">
        <f>LEFT(C19,2)</f>
        <v>31</v>
      </c>
      <c r="F19" s="24" t="s">
        <v>12</v>
      </c>
      <c r="G19" s="5" t="s">
        <v>45</v>
      </c>
      <c r="H19" s="5">
        <v>11</v>
      </c>
      <c r="I19" s="25" t="s">
        <v>48</v>
      </c>
      <c r="J19" s="75">
        <f>I19*1</f>
        <v>3111</v>
      </c>
      <c r="K19" s="5" t="s">
        <v>49</v>
      </c>
      <c r="L19" s="29">
        <v>312176.67</v>
      </c>
      <c r="M19" s="71">
        <v>673560</v>
      </c>
      <c r="N19" s="29">
        <v>349991.86</v>
      </c>
      <c r="O19" s="29">
        <f t="shared" si="0"/>
        <v>1.1211339399577809</v>
      </c>
      <c r="P19" s="29">
        <f t="shared" si="1"/>
        <v>0.51961497119781452</v>
      </c>
      <c r="Q19" s="5" t="str">
        <f t="shared" si="3"/>
        <v>3</v>
      </c>
    </row>
    <row r="20" spans="1:17" ht="18" customHeight="1" outlineLevel="1" x14ac:dyDescent="0.25">
      <c r="A20" s="5" t="s">
        <v>45</v>
      </c>
      <c r="B20" s="5">
        <v>11</v>
      </c>
      <c r="C20" s="30" t="str">
        <f t="shared" ref="C20:C23" si="4">I20</f>
        <v>3121</v>
      </c>
      <c r="D20" s="30" t="str">
        <f t="shared" ref="D20:D23" si="5">LEFT(C20,1)</f>
        <v>3</v>
      </c>
      <c r="E20" s="30" t="str">
        <f t="shared" ref="E20:E23" si="6">LEFT(C20,2)</f>
        <v>31</v>
      </c>
      <c r="F20" s="24">
        <v>2</v>
      </c>
      <c r="G20" s="5" t="s">
        <v>45</v>
      </c>
      <c r="H20" s="5">
        <v>11</v>
      </c>
      <c r="I20" s="25" t="s">
        <v>50</v>
      </c>
      <c r="J20" s="75">
        <f t="shared" ref="J20:J83" si="7">I20*1</f>
        <v>3121</v>
      </c>
      <c r="K20" s="5" t="s">
        <v>51</v>
      </c>
      <c r="L20" s="29">
        <v>8362.1299999999992</v>
      </c>
      <c r="M20" s="71">
        <v>16000</v>
      </c>
      <c r="N20" s="29">
        <v>10101.74</v>
      </c>
      <c r="O20" s="29">
        <f t="shared" si="0"/>
        <v>1.2080343166155036</v>
      </c>
      <c r="P20" s="29">
        <f t="shared" si="1"/>
        <v>0.63135874999999997</v>
      </c>
      <c r="Q20" s="5" t="str">
        <f t="shared" si="3"/>
        <v>3</v>
      </c>
    </row>
    <row r="21" spans="1:17" ht="18" customHeight="1" outlineLevel="1" x14ac:dyDescent="0.25">
      <c r="A21" s="5" t="s">
        <v>45</v>
      </c>
      <c r="B21" s="5">
        <v>11</v>
      </c>
      <c r="C21" s="30" t="str">
        <f t="shared" si="4"/>
        <v>3132</v>
      </c>
      <c r="D21" s="30" t="str">
        <f t="shared" si="5"/>
        <v>3</v>
      </c>
      <c r="E21" s="30" t="str">
        <f t="shared" si="6"/>
        <v>31</v>
      </c>
      <c r="F21" s="24">
        <v>3</v>
      </c>
      <c r="G21" s="5" t="s">
        <v>45</v>
      </c>
      <c r="H21" s="5">
        <v>11</v>
      </c>
      <c r="I21" s="25" t="s">
        <v>52</v>
      </c>
      <c r="J21" s="75">
        <f t="shared" si="7"/>
        <v>3132</v>
      </c>
      <c r="K21" s="5" t="s">
        <v>53</v>
      </c>
      <c r="L21" s="29">
        <v>51509.17</v>
      </c>
      <c r="M21" s="71">
        <v>111138</v>
      </c>
      <c r="N21" s="29">
        <v>57748.7</v>
      </c>
      <c r="O21" s="29">
        <f t="shared" si="0"/>
        <v>1.1211343533588292</v>
      </c>
      <c r="P21" s="29">
        <f t="shared" si="1"/>
        <v>0.51961255376198956</v>
      </c>
      <c r="Q21" s="5" t="str">
        <f t="shared" si="3"/>
        <v>3</v>
      </c>
    </row>
    <row r="22" spans="1:17" ht="18" customHeight="1" outlineLevel="1" x14ac:dyDescent="0.25">
      <c r="A22" s="5" t="s">
        <v>45</v>
      </c>
      <c r="B22" s="5">
        <v>11</v>
      </c>
      <c r="C22" s="30" t="str">
        <f t="shared" si="4"/>
        <v>3212</v>
      </c>
      <c r="D22" s="30" t="str">
        <f t="shared" si="5"/>
        <v>3</v>
      </c>
      <c r="E22" s="30" t="str">
        <f t="shared" si="6"/>
        <v>32</v>
      </c>
      <c r="F22" s="24">
        <v>4</v>
      </c>
      <c r="G22" s="5" t="s">
        <v>45</v>
      </c>
      <c r="H22" s="5">
        <v>11</v>
      </c>
      <c r="I22" s="25" t="s">
        <v>54</v>
      </c>
      <c r="J22" s="75">
        <f t="shared" si="7"/>
        <v>3212</v>
      </c>
      <c r="K22" s="5" t="s">
        <v>55</v>
      </c>
      <c r="L22" s="29">
        <v>7168.45</v>
      </c>
      <c r="M22" s="71">
        <v>14510</v>
      </c>
      <c r="N22" s="29">
        <v>8326.44</v>
      </c>
      <c r="O22" s="29">
        <f t="shared" si="0"/>
        <v>1.1615398028862587</v>
      </c>
      <c r="P22" s="29">
        <f t="shared" si="1"/>
        <v>0.57384148862853213</v>
      </c>
      <c r="Q22" s="5" t="str">
        <f t="shared" si="3"/>
        <v>3</v>
      </c>
    </row>
    <row r="23" spans="1:17" ht="18" customHeight="1" outlineLevel="1" x14ac:dyDescent="0.25">
      <c r="A23" s="5" t="s">
        <v>45</v>
      </c>
      <c r="B23" s="5">
        <v>11</v>
      </c>
      <c r="C23" s="30" t="str">
        <f t="shared" si="4"/>
        <v>3295</v>
      </c>
      <c r="D23" s="30" t="str">
        <f t="shared" si="5"/>
        <v>3</v>
      </c>
      <c r="E23" s="30" t="str">
        <f t="shared" si="6"/>
        <v>32</v>
      </c>
      <c r="F23" s="24">
        <v>5</v>
      </c>
      <c r="G23" s="5" t="s">
        <v>45</v>
      </c>
      <c r="H23" s="5">
        <v>11</v>
      </c>
      <c r="I23" s="25" t="s">
        <v>56</v>
      </c>
      <c r="J23" s="75">
        <f t="shared" si="7"/>
        <v>3295</v>
      </c>
      <c r="K23" s="5" t="s">
        <v>57</v>
      </c>
      <c r="L23" s="29">
        <v>497.72</v>
      </c>
      <c r="M23" s="71">
        <v>1353.7726458291856</v>
      </c>
      <c r="N23" s="29">
        <v>840</v>
      </c>
      <c r="O23" s="29">
        <f t="shared" si="0"/>
        <v>1.6876958932733264</v>
      </c>
      <c r="P23" s="29">
        <f t="shared" si="1"/>
        <v>0.62048823529411767</v>
      </c>
      <c r="Q23" s="5" t="str">
        <f t="shared" si="3"/>
        <v>3</v>
      </c>
    </row>
    <row r="24" spans="1:17" ht="18" customHeight="1" outlineLevel="1" x14ac:dyDescent="0.25">
      <c r="A24" s="5" t="s">
        <v>58</v>
      </c>
      <c r="B24" s="5">
        <v>51</v>
      </c>
      <c r="C24" s="30" t="str">
        <f t="shared" ref="C24:C27" si="8">I24</f>
        <v>3111</v>
      </c>
      <c r="D24" s="30" t="str">
        <f t="shared" ref="D24:D27" si="9">LEFT(C24,1)</f>
        <v>3</v>
      </c>
      <c r="E24" s="30" t="str">
        <f t="shared" ref="E24:E27" si="10">LEFT(C24,2)</f>
        <v>31</v>
      </c>
      <c r="F24" s="24">
        <v>1</v>
      </c>
      <c r="G24" s="5" t="s">
        <v>58</v>
      </c>
      <c r="H24" s="5">
        <v>11</v>
      </c>
      <c r="I24" s="25" t="s">
        <v>48</v>
      </c>
      <c r="J24" s="75">
        <f t="shared" si="7"/>
        <v>3111</v>
      </c>
      <c r="K24" s="5" t="s">
        <v>49</v>
      </c>
      <c r="L24" s="29">
        <v>8196.26</v>
      </c>
      <c r="M24" s="71">
        <v>7901</v>
      </c>
      <c r="N24" s="29">
        <v>3927.18</v>
      </c>
      <c r="O24" s="29">
        <f t="shared" si="0"/>
        <v>0.47914292616388449</v>
      </c>
      <c r="P24" s="29">
        <f t="shared" si="1"/>
        <v>0.49704847487659787</v>
      </c>
      <c r="Q24" s="5" t="str">
        <f t="shared" si="3"/>
        <v>3</v>
      </c>
    </row>
    <row r="25" spans="1:17" ht="18" customHeight="1" outlineLevel="1" x14ac:dyDescent="0.25">
      <c r="A25" s="5" t="s">
        <v>58</v>
      </c>
      <c r="B25" s="5">
        <v>51</v>
      </c>
      <c r="C25" s="30" t="str">
        <f t="shared" si="8"/>
        <v>3132</v>
      </c>
      <c r="D25" s="30" t="str">
        <f t="shared" si="9"/>
        <v>3</v>
      </c>
      <c r="E25" s="30" t="str">
        <f t="shared" si="10"/>
        <v>31</v>
      </c>
      <c r="F25" s="24">
        <v>2</v>
      </c>
      <c r="G25" s="5" t="s">
        <v>58</v>
      </c>
      <c r="H25" s="5">
        <v>11</v>
      </c>
      <c r="I25" s="25" t="s">
        <v>52</v>
      </c>
      <c r="J25" s="75">
        <f t="shared" si="7"/>
        <v>3132</v>
      </c>
      <c r="K25" s="5" t="s">
        <v>53</v>
      </c>
      <c r="L25" s="29">
        <v>1488.88</v>
      </c>
      <c r="M25" s="71">
        <v>1304</v>
      </c>
      <c r="N25" s="29">
        <v>716.02</v>
      </c>
      <c r="O25" s="29">
        <f t="shared" si="0"/>
        <v>0.48091182633926166</v>
      </c>
      <c r="P25" s="29">
        <f t="shared" si="1"/>
        <v>0.54909509202453988</v>
      </c>
      <c r="Q25" s="5" t="str">
        <f t="shared" si="3"/>
        <v>3</v>
      </c>
    </row>
    <row r="26" spans="1:17" ht="18" customHeight="1" outlineLevel="1" x14ac:dyDescent="0.25">
      <c r="A26" s="5" t="s">
        <v>58</v>
      </c>
      <c r="B26" s="5">
        <v>51</v>
      </c>
      <c r="C26" s="30" t="str">
        <f t="shared" si="8"/>
        <v>3237</v>
      </c>
      <c r="D26" s="30" t="str">
        <f t="shared" si="9"/>
        <v>3</v>
      </c>
      <c r="E26" s="30" t="str">
        <f t="shared" si="10"/>
        <v>32</v>
      </c>
      <c r="F26" s="24">
        <v>3</v>
      </c>
      <c r="G26" s="5" t="s">
        <v>58</v>
      </c>
      <c r="H26" s="5">
        <v>11</v>
      </c>
      <c r="I26" s="25" t="s">
        <v>60</v>
      </c>
      <c r="J26" s="75">
        <f t="shared" si="7"/>
        <v>3237</v>
      </c>
      <c r="K26" s="5" t="s">
        <v>61</v>
      </c>
      <c r="L26" s="29">
        <v>2141.3000000000002</v>
      </c>
      <c r="M26" s="71">
        <v>2735</v>
      </c>
      <c r="N26" s="29">
        <v>1115.94</v>
      </c>
      <c r="O26" s="29">
        <f t="shared" si="0"/>
        <v>0.52115070284406662</v>
      </c>
      <c r="P26" s="29">
        <f t="shared" si="1"/>
        <v>0.40802193784277879</v>
      </c>
      <c r="Q26" s="5" t="str">
        <f t="shared" si="3"/>
        <v>3</v>
      </c>
    </row>
    <row r="27" spans="1:17" ht="18" customHeight="1" outlineLevel="1" x14ac:dyDescent="0.25">
      <c r="A27" s="5" t="s">
        <v>58</v>
      </c>
      <c r="B27" s="5">
        <v>51</v>
      </c>
      <c r="C27" s="30" t="str">
        <f t="shared" si="8"/>
        <v>3295</v>
      </c>
      <c r="D27" s="30" t="str">
        <f t="shared" si="9"/>
        <v>3</v>
      </c>
      <c r="E27" s="30" t="str">
        <f t="shared" si="10"/>
        <v>32</v>
      </c>
      <c r="F27" s="24">
        <v>4</v>
      </c>
      <c r="G27" s="5" t="s">
        <v>58</v>
      </c>
      <c r="H27" s="5">
        <v>11</v>
      </c>
      <c r="I27" s="37" t="s">
        <v>56</v>
      </c>
      <c r="J27" s="75">
        <f t="shared" si="7"/>
        <v>3295</v>
      </c>
      <c r="K27" s="5" t="s">
        <v>57</v>
      </c>
      <c r="L27" s="29">
        <v>242.22</v>
      </c>
      <c r="M27" s="71">
        <v>430</v>
      </c>
      <c r="N27" s="29">
        <v>159.26</v>
      </c>
      <c r="O27" s="29">
        <f t="shared" si="0"/>
        <v>0.65750144496738494</v>
      </c>
      <c r="P27" s="29">
        <f t="shared" si="1"/>
        <v>0.3703720930232558</v>
      </c>
      <c r="Q27" s="5" t="str">
        <f t="shared" si="3"/>
        <v>3</v>
      </c>
    </row>
    <row r="28" spans="1:17" ht="18" customHeight="1" outlineLevel="1" x14ac:dyDescent="0.25">
      <c r="A28" s="5" t="s">
        <v>62</v>
      </c>
      <c r="B28" s="5">
        <v>51</v>
      </c>
      <c r="C28" s="30" t="str">
        <f t="shared" ref="C28:C41" si="11">I28</f>
        <v>3111</v>
      </c>
      <c r="D28" s="30" t="str">
        <f t="shared" ref="D28:D41" si="12">LEFT(C28,1)</f>
        <v>3</v>
      </c>
      <c r="E28" s="30" t="str">
        <f t="shared" ref="E28:E41" si="13">LEFT(C28,2)</f>
        <v>31</v>
      </c>
      <c r="F28" s="24" t="s">
        <v>12</v>
      </c>
      <c r="G28" s="5" t="s">
        <v>62</v>
      </c>
      <c r="H28" s="5">
        <v>51</v>
      </c>
      <c r="I28" s="25" t="s">
        <v>48</v>
      </c>
      <c r="J28" s="75">
        <f t="shared" si="7"/>
        <v>3111</v>
      </c>
      <c r="K28" s="5" t="s">
        <v>49</v>
      </c>
      <c r="L28" s="29">
        <v>6896.76</v>
      </c>
      <c r="M28" s="71">
        <v>2362.4659897803435</v>
      </c>
      <c r="N28" s="29"/>
      <c r="O28" s="29"/>
      <c r="P28" s="29">
        <f t="shared" si="1"/>
        <v>0</v>
      </c>
      <c r="Q28" s="5" t="str">
        <f t="shared" si="3"/>
        <v>3</v>
      </c>
    </row>
    <row r="29" spans="1:17" ht="18" customHeight="1" outlineLevel="1" x14ac:dyDescent="0.25">
      <c r="A29" s="5" t="s">
        <v>62</v>
      </c>
      <c r="B29" s="5">
        <v>51</v>
      </c>
      <c r="C29" s="30" t="str">
        <f t="shared" si="11"/>
        <v>3121</v>
      </c>
      <c r="D29" s="30" t="str">
        <f t="shared" si="12"/>
        <v>3</v>
      </c>
      <c r="E29" s="30" t="str">
        <f t="shared" si="13"/>
        <v>31</v>
      </c>
      <c r="F29" s="24"/>
      <c r="G29" s="5" t="s">
        <v>62</v>
      </c>
      <c r="H29" s="5">
        <v>51</v>
      </c>
      <c r="I29" s="25" t="s">
        <v>50</v>
      </c>
      <c r="J29" s="75">
        <f t="shared" si="7"/>
        <v>3121</v>
      </c>
      <c r="K29" s="5" t="s">
        <v>51</v>
      </c>
      <c r="L29" s="29"/>
      <c r="M29" s="72"/>
      <c r="N29" s="29"/>
      <c r="O29" s="29"/>
      <c r="P29" s="29" t="str">
        <f t="shared" si="1"/>
        <v/>
      </c>
    </row>
    <row r="30" spans="1:17" ht="18" customHeight="1" outlineLevel="1" x14ac:dyDescent="0.25">
      <c r="A30" s="5" t="s">
        <v>62</v>
      </c>
      <c r="B30" s="5">
        <v>51</v>
      </c>
      <c r="C30" s="30" t="str">
        <f t="shared" si="11"/>
        <v>3132</v>
      </c>
      <c r="D30" s="30" t="str">
        <f t="shared" si="12"/>
        <v>3</v>
      </c>
      <c r="E30" s="30" t="str">
        <f t="shared" si="13"/>
        <v>31</v>
      </c>
      <c r="F30" s="24">
        <v>2</v>
      </c>
      <c r="G30" s="5" t="s">
        <v>62</v>
      </c>
      <c r="H30" s="5">
        <v>51</v>
      </c>
      <c r="I30" s="25" t="s">
        <v>52</v>
      </c>
      <c r="J30" s="75">
        <f t="shared" si="7"/>
        <v>3132</v>
      </c>
      <c r="K30" s="5" t="s">
        <v>53</v>
      </c>
      <c r="L30" s="29">
        <v>1137.97</v>
      </c>
      <c r="M30" s="71">
        <v>389.8068883137567</v>
      </c>
      <c r="N30" s="29"/>
      <c r="O30" s="29"/>
      <c r="P30" s="29">
        <f t="shared" si="1"/>
        <v>0</v>
      </c>
      <c r="Q30" s="5" t="str">
        <f t="shared" ref="Q30:Q34" si="14">LEFT(I30,1)</f>
        <v>3</v>
      </c>
    </row>
    <row r="31" spans="1:17" ht="18" customHeight="1" outlineLevel="1" x14ac:dyDescent="0.25">
      <c r="A31" s="5" t="s">
        <v>62</v>
      </c>
      <c r="B31" s="5">
        <v>51</v>
      </c>
      <c r="C31" s="30" t="str">
        <f t="shared" si="11"/>
        <v>3211</v>
      </c>
      <c r="D31" s="30" t="str">
        <f t="shared" si="12"/>
        <v>3</v>
      </c>
      <c r="E31" s="30" t="str">
        <f t="shared" si="13"/>
        <v>32</v>
      </c>
      <c r="F31" s="24">
        <v>3</v>
      </c>
      <c r="G31" s="5" t="s">
        <v>62</v>
      </c>
      <c r="H31" s="5">
        <v>51</v>
      </c>
      <c r="I31" s="25" t="s">
        <v>66</v>
      </c>
      <c r="J31" s="75">
        <f t="shared" si="7"/>
        <v>3211</v>
      </c>
      <c r="K31" s="5" t="s">
        <v>67</v>
      </c>
      <c r="L31" s="29">
        <v>1323.21</v>
      </c>
      <c r="M31" s="71"/>
      <c r="N31" s="29"/>
      <c r="O31" s="29"/>
      <c r="P31" s="29" t="str">
        <f t="shared" si="1"/>
        <v/>
      </c>
      <c r="Q31" s="5" t="str">
        <f t="shared" si="14"/>
        <v>3</v>
      </c>
    </row>
    <row r="32" spans="1:17" ht="18" customHeight="1" outlineLevel="1" x14ac:dyDescent="0.25">
      <c r="A32" s="5" t="s">
        <v>62</v>
      </c>
      <c r="B32" s="5">
        <v>51</v>
      </c>
      <c r="C32" s="30" t="str">
        <f t="shared" si="11"/>
        <v>3212</v>
      </c>
      <c r="D32" s="30" t="str">
        <f t="shared" si="12"/>
        <v>3</v>
      </c>
      <c r="E32" s="30" t="str">
        <f t="shared" si="13"/>
        <v>32</v>
      </c>
      <c r="F32" s="24">
        <v>4</v>
      </c>
      <c r="G32" s="5" t="s">
        <v>62</v>
      </c>
      <c r="H32" s="5">
        <v>51</v>
      </c>
      <c r="I32" s="25" t="s">
        <v>54</v>
      </c>
      <c r="J32" s="75">
        <f t="shared" si="7"/>
        <v>3212</v>
      </c>
      <c r="K32" s="5" t="s">
        <v>68</v>
      </c>
      <c r="L32" s="29">
        <v>230.94</v>
      </c>
      <c r="M32" s="71">
        <v>76.979228880483106</v>
      </c>
      <c r="N32" s="29"/>
      <c r="O32" s="29"/>
      <c r="P32" s="29">
        <f t="shared" si="1"/>
        <v>0</v>
      </c>
      <c r="Q32" s="5" t="str">
        <f t="shared" si="14"/>
        <v>3</v>
      </c>
    </row>
    <row r="33" spans="1:18" ht="18" customHeight="1" outlineLevel="1" x14ac:dyDescent="0.25">
      <c r="A33" s="5" t="s">
        <v>62</v>
      </c>
      <c r="B33" s="5">
        <v>51</v>
      </c>
      <c r="C33" s="30" t="str">
        <f t="shared" si="11"/>
        <v>3213</v>
      </c>
      <c r="D33" s="30" t="str">
        <f t="shared" si="12"/>
        <v>3</v>
      </c>
      <c r="E33" s="30" t="str">
        <f t="shared" si="13"/>
        <v>32</v>
      </c>
      <c r="F33" s="24">
        <v>5</v>
      </c>
      <c r="G33" s="5" t="s">
        <v>62</v>
      </c>
      <c r="H33" s="5">
        <v>51</v>
      </c>
      <c r="I33" s="25" t="s">
        <v>69</v>
      </c>
      <c r="J33" s="75">
        <f t="shared" si="7"/>
        <v>3213</v>
      </c>
      <c r="K33" s="5" t="s">
        <v>70</v>
      </c>
      <c r="L33" s="29">
        <v>874.06</v>
      </c>
      <c r="M33" s="71"/>
      <c r="N33" s="29"/>
      <c r="O33" s="29"/>
      <c r="P33" s="29" t="str">
        <f t="shared" si="1"/>
        <v/>
      </c>
      <c r="Q33" s="5" t="str">
        <f t="shared" si="14"/>
        <v>3</v>
      </c>
    </row>
    <row r="34" spans="1:18" ht="18" customHeight="1" outlineLevel="1" x14ac:dyDescent="0.25">
      <c r="A34" s="5" t="s">
        <v>62</v>
      </c>
      <c r="B34" s="5">
        <v>51</v>
      </c>
      <c r="C34" s="30" t="str">
        <f t="shared" si="11"/>
        <v>3221</v>
      </c>
      <c r="D34" s="30" t="str">
        <f t="shared" si="12"/>
        <v>3</v>
      </c>
      <c r="E34" s="30" t="str">
        <f t="shared" si="13"/>
        <v>32</v>
      </c>
      <c r="F34" s="24">
        <v>6</v>
      </c>
      <c r="G34" s="5" t="s">
        <v>62</v>
      </c>
      <c r="H34" s="5">
        <v>51</v>
      </c>
      <c r="I34" s="25" t="s">
        <v>71</v>
      </c>
      <c r="J34" s="75">
        <f t="shared" si="7"/>
        <v>3221</v>
      </c>
      <c r="K34" s="5" t="s">
        <v>72</v>
      </c>
      <c r="L34" s="29">
        <v>46.12</v>
      </c>
      <c r="M34" s="71">
        <v>886.9865286349459</v>
      </c>
      <c r="N34" s="29"/>
      <c r="O34" s="29"/>
      <c r="P34" s="29">
        <f t="shared" si="1"/>
        <v>0</v>
      </c>
      <c r="Q34" s="5" t="str">
        <f t="shared" si="14"/>
        <v>3</v>
      </c>
    </row>
    <row r="35" spans="1:18" ht="18" customHeight="1" outlineLevel="1" x14ac:dyDescent="0.25">
      <c r="A35" s="5" t="s">
        <v>62</v>
      </c>
      <c r="B35" s="5">
        <v>51</v>
      </c>
      <c r="C35" s="30" t="str">
        <f t="shared" si="11"/>
        <v>3225</v>
      </c>
      <c r="D35" s="30" t="str">
        <f t="shared" si="12"/>
        <v>3</v>
      </c>
      <c r="E35" s="30" t="str">
        <f t="shared" si="13"/>
        <v>32</v>
      </c>
      <c r="F35" s="24"/>
      <c r="G35" s="5" t="s">
        <v>62</v>
      </c>
      <c r="H35" s="5">
        <v>51</v>
      </c>
      <c r="I35" s="25" t="s">
        <v>73</v>
      </c>
      <c r="J35" s="75">
        <f t="shared" si="7"/>
        <v>3225</v>
      </c>
      <c r="K35" s="5" t="s">
        <v>74</v>
      </c>
      <c r="L35" s="29"/>
      <c r="M35" s="72"/>
      <c r="N35" s="29"/>
      <c r="O35" s="29"/>
      <c r="P35" s="29" t="str">
        <f t="shared" si="1"/>
        <v/>
      </c>
    </row>
    <row r="36" spans="1:18" ht="18" customHeight="1" outlineLevel="1" x14ac:dyDescent="0.25">
      <c r="A36" s="5" t="s">
        <v>62</v>
      </c>
      <c r="B36" s="5">
        <v>51</v>
      </c>
      <c r="C36" s="30" t="str">
        <f t="shared" si="11"/>
        <v>3232</v>
      </c>
      <c r="D36" s="30" t="str">
        <f t="shared" si="12"/>
        <v>3</v>
      </c>
      <c r="E36" s="30" t="str">
        <f t="shared" si="13"/>
        <v>32</v>
      </c>
      <c r="F36" s="24"/>
      <c r="G36" s="5" t="s">
        <v>62</v>
      </c>
      <c r="H36" s="5">
        <v>51</v>
      </c>
      <c r="I36" s="25" t="s">
        <v>75</v>
      </c>
      <c r="J36" s="75">
        <f t="shared" si="7"/>
        <v>3232</v>
      </c>
      <c r="K36" s="5" t="s">
        <v>76</v>
      </c>
      <c r="L36" s="29"/>
      <c r="M36" s="72"/>
      <c r="N36" s="29"/>
      <c r="O36" s="29"/>
      <c r="P36" s="29" t="str">
        <f t="shared" si="1"/>
        <v/>
      </c>
    </row>
    <row r="37" spans="1:18" ht="18" customHeight="1" outlineLevel="1" x14ac:dyDescent="0.25">
      <c r="A37" s="5" t="s">
        <v>62</v>
      </c>
      <c r="B37" s="5">
        <v>51</v>
      </c>
      <c r="C37" s="30" t="str">
        <f t="shared" si="11"/>
        <v>3233</v>
      </c>
      <c r="D37" s="30" t="str">
        <f t="shared" si="12"/>
        <v>3</v>
      </c>
      <c r="E37" s="30" t="str">
        <f t="shared" si="13"/>
        <v>32</v>
      </c>
      <c r="F37" s="24"/>
      <c r="G37" s="5" t="s">
        <v>62</v>
      </c>
      <c r="H37" s="5">
        <v>51</v>
      </c>
      <c r="I37" s="25" t="s">
        <v>77</v>
      </c>
      <c r="J37" s="75">
        <f t="shared" si="7"/>
        <v>3233</v>
      </c>
      <c r="K37" s="5" t="s">
        <v>78</v>
      </c>
      <c r="L37" s="29"/>
      <c r="M37" s="72"/>
      <c r="N37" s="29"/>
      <c r="O37" s="29"/>
      <c r="P37" s="29" t="str">
        <f t="shared" si="1"/>
        <v/>
      </c>
    </row>
    <row r="38" spans="1:18" ht="18" customHeight="1" outlineLevel="1" x14ac:dyDescent="0.25">
      <c r="A38" s="5" t="s">
        <v>62</v>
      </c>
      <c r="B38" s="5">
        <v>51</v>
      </c>
      <c r="C38" s="30" t="str">
        <f t="shared" si="11"/>
        <v>3237</v>
      </c>
      <c r="D38" s="30" t="str">
        <f t="shared" si="12"/>
        <v>3</v>
      </c>
      <c r="E38" s="30" t="str">
        <f t="shared" si="13"/>
        <v>32</v>
      </c>
      <c r="F38" s="24"/>
      <c r="G38" s="5" t="s">
        <v>62</v>
      </c>
      <c r="H38" s="5">
        <v>51</v>
      </c>
      <c r="I38" s="25" t="s">
        <v>60</v>
      </c>
      <c r="J38" s="75">
        <f t="shared" si="7"/>
        <v>3237</v>
      </c>
      <c r="K38" s="5" t="s">
        <v>61</v>
      </c>
      <c r="L38" s="29"/>
      <c r="M38" s="72"/>
      <c r="N38" s="29"/>
      <c r="O38" s="29"/>
      <c r="P38" s="29" t="str">
        <f t="shared" si="1"/>
        <v/>
      </c>
    </row>
    <row r="39" spans="1:18" ht="18" customHeight="1" outlineLevel="1" x14ac:dyDescent="0.25">
      <c r="A39" s="5" t="s">
        <v>62</v>
      </c>
      <c r="B39" s="5">
        <v>51</v>
      </c>
      <c r="C39" s="30" t="str">
        <f t="shared" si="11"/>
        <v>3239</v>
      </c>
      <c r="D39" s="30" t="str">
        <f t="shared" si="12"/>
        <v>3</v>
      </c>
      <c r="E39" s="30" t="str">
        <f t="shared" si="13"/>
        <v>32</v>
      </c>
      <c r="F39" s="24">
        <v>7</v>
      </c>
      <c r="G39" s="5" t="s">
        <v>62</v>
      </c>
      <c r="H39" s="5">
        <v>51</v>
      </c>
      <c r="I39" s="25" t="s">
        <v>79</v>
      </c>
      <c r="J39" s="75">
        <f t="shared" si="7"/>
        <v>3239</v>
      </c>
      <c r="K39" s="5" t="s">
        <v>80</v>
      </c>
      <c r="L39" s="29">
        <v>17.920000000000002</v>
      </c>
      <c r="M39" s="71"/>
      <c r="N39" s="29"/>
      <c r="O39" s="29"/>
      <c r="P39" s="29" t="str">
        <f t="shared" si="1"/>
        <v/>
      </c>
      <c r="Q39" s="5" t="str">
        <f>LEFT(I39,1)</f>
        <v>3</v>
      </c>
    </row>
    <row r="40" spans="1:18" ht="18" customHeight="1" outlineLevel="1" x14ac:dyDescent="0.25">
      <c r="A40" s="5" t="s">
        <v>62</v>
      </c>
      <c r="B40" s="5">
        <v>51</v>
      </c>
      <c r="C40" s="30" t="str">
        <f t="shared" si="11"/>
        <v>3241</v>
      </c>
      <c r="D40" s="30" t="str">
        <f t="shared" si="12"/>
        <v>3</v>
      </c>
      <c r="E40" s="30" t="str">
        <f t="shared" si="13"/>
        <v>32</v>
      </c>
      <c r="F40" s="24"/>
      <c r="G40" s="5" t="s">
        <v>62</v>
      </c>
      <c r="H40" s="5">
        <v>51</v>
      </c>
      <c r="I40" s="25" t="s">
        <v>81</v>
      </c>
      <c r="J40" s="75">
        <f t="shared" si="7"/>
        <v>3241</v>
      </c>
      <c r="K40" s="5" t="s">
        <v>82</v>
      </c>
      <c r="L40" s="29"/>
      <c r="M40" s="72"/>
      <c r="N40" s="29"/>
      <c r="O40" s="29" t="str">
        <f t="shared" si="0"/>
        <v/>
      </c>
      <c r="P40" s="29" t="str">
        <f t="shared" si="1"/>
        <v/>
      </c>
    </row>
    <row r="41" spans="1:18" ht="18" customHeight="1" outlineLevel="1" x14ac:dyDescent="0.25">
      <c r="A41" s="5" t="s">
        <v>62</v>
      </c>
      <c r="B41" s="5">
        <v>51</v>
      </c>
      <c r="C41" s="30" t="str">
        <f t="shared" si="11"/>
        <v>3293</v>
      </c>
      <c r="D41" s="30" t="str">
        <f t="shared" si="12"/>
        <v>3</v>
      </c>
      <c r="E41" s="30" t="str">
        <f t="shared" si="13"/>
        <v>32</v>
      </c>
      <c r="F41" s="24"/>
      <c r="G41" s="5" t="s">
        <v>62</v>
      </c>
      <c r="H41" s="5">
        <v>51</v>
      </c>
      <c r="I41" s="25" t="s">
        <v>83</v>
      </c>
      <c r="J41" s="75">
        <f t="shared" si="7"/>
        <v>3293</v>
      </c>
      <c r="K41" s="5" t="s">
        <v>84</v>
      </c>
      <c r="L41" s="29"/>
      <c r="M41" s="72"/>
      <c r="N41" s="29"/>
      <c r="O41" s="29" t="str">
        <f t="shared" si="0"/>
        <v/>
      </c>
      <c r="P41" s="29" t="str">
        <f t="shared" si="1"/>
        <v/>
      </c>
    </row>
    <row r="42" spans="1:18" ht="18" customHeight="1" outlineLevel="1" x14ac:dyDescent="0.25">
      <c r="A42" s="5" t="s">
        <v>62</v>
      </c>
      <c r="B42" s="5">
        <v>51</v>
      </c>
      <c r="C42" s="30" t="str">
        <f t="shared" ref="C42:C43" si="15">I42</f>
        <v>4225</v>
      </c>
      <c r="D42" s="30" t="str">
        <f t="shared" ref="D42:D43" si="16">LEFT(C42,1)</f>
        <v>4</v>
      </c>
      <c r="E42" s="30" t="str">
        <f t="shared" ref="E42:E43" si="17">LEFT(C42,2)</f>
        <v>42</v>
      </c>
      <c r="F42" s="24">
        <v>8</v>
      </c>
      <c r="G42" s="5" t="s">
        <v>62</v>
      </c>
      <c r="H42" s="5">
        <v>51</v>
      </c>
      <c r="I42" s="25" t="s">
        <v>86</v>
      </c>
      <c r="J42" s="75">
        <f t="shared" si="7"/>
        <v>4225</v>
      </c>
      <c r="K42" s="5" t="s">
        <v>87</v>
      </c>
      <c r="L42" s="29"/>
      <c r="M42" s="71">
        <v>1592.6737009755125</v>
      </c>
      <c r="N42" s="29"/>
      <c r="O42" s="29" t="str">
        <f t="shared" si="0"/>
        <v/>
      </c>
      <c r="P42" s="29">
        <f t="shared" si="1"/>
        <v>0</v>
      </c>
      <c r="Q42" s="5" t="str">
        <f t="shared" ref="Q42" si="18">LEFT(I42,1)</f>
        <v>4</v>
      </c>
    </row>
    <row r="43" spans="1:18" ht="18" customHeight="1" outlineLevel="1" x14ac:dyDescent="0.25">
      <c r="A43" s="5" t="s">
        <v>62</v>
      </c>
      <c r="B43" s="5">
        <v>51</v>
      </c>
      <c r="C43" s="30" t="str">
        <f t="shared" si="15"/>
        <v>4241</v>
      </c>
      <c r="D43" s="30" t="str">
        <f t="shared" si="16"/>
        <v>4</v>
      </c>
      <c r="E43" s="30" t="str">
        <f t="shared" si="17"/>
        <v>42</v>
      </c>
      <c r="F43" s="24"/>
      <c r="G43" s="5" t="s">
        <v>62</v>
      </c>
      <c r="H43" s="5">
        <v>51</v>
      </c>
      <c r="I43" s="25" t="s">
        <v>88</v>
      </c>
      <c r="J43" s="75">
        <f t="shared" si="7"/>
        <v>4241</v>
      </c>
      <c r="K43" s="5" t="s">
        <v>89</v>
      </c>
      <c r="L43" s="29"/>
      <c r="M43" s="72"/>
      <c r="N43" s="29"/>
      <c r="O43" s="29" t="str">
        <f t="shared" si="0"/>
        <v/>
      </c>
      <c r="P43" s="29" t="str">
        <f t="shared" si="1"/>
        <v/>
      </c>
    </row>
    <row r="44" spans="1:18" ht="18" customHeight="1" outlineLevel="1" x14ac:dyDescent="0.25">
      <c r="A44" s="5" t="s">
        <v>62</v>
      </c>
      <c r="B44" s="5">
        <v>51</v>
      </c>
      <c r="C44" s="30" t="str">
        <f t="shared" ref="C44:C45" si="19">I44</f>
        <v>3211</v>
      </c>
      <c r="D44" s="30" t="str">
        <f t="shared" ref="D44:D45" si="20">LEFT(C44,1)</f>
        <v>3</v>
      </c>
      <c r="E44" s="30" t="str">
        <f t="shared" ref="E44:E45" si="21">LEFT(C44,2)</f>
        <v>32</v>
      </c>
      <c r="F44" s="24">
        <v>1</v>
      </c>
      <c r="G44" s="5" t="s">
        <v>62</v>
      </c>
      <c r="H44" s="5">
        <v>51</v>
      </c>
      <c r="I44" s="25" t="s">
        <v>66</v>
      </c>
      <c r="J44" s="75">
        <f t="shared" si="7"/>
        <v>3211</v>
      </c>
      <c r="K44" s="5" t="s">
        <v>67</v>
      </c>
      <c r="L44" s="29">
        <v>392.31</v>
      </c>
      <c r="M44" s="71"/>
      <c r="N44" s="29">
        <v>1215.0999999999999</v>
      </c>
      <c r="O44" s="29">
        <f t="shared" si="0"/>
        <v>3.0972955061048659</v>
      </c>
      <c r="P44" s="29" t="str">
        <f t="shared" si="1"/>
        <v/>
      </c>
      <c r="Q44" s="5" t="str">
        <f t="shared" ref="Q44:Q83" si="22">LEFT(I44,1)</f>
        <v>3</v>
      </c>
    </row>
    <row r="45" spans="1:18" ht="18" customHeight="1" outlineLevel="1" x14ac:dyDescent="0.25">
      <c r="A45" s="5" t="s">
        <v>62</v>
      </c>
      <c r="B45" s="5">
        <v>51</v>
      </c>
      <c r="C45" s="30" t="str">
        <f t="shared" si="19"/>
        <v>3213</v>
      </c>
      <c r="D45" s="30" t="str">
        <f t="shared" si="20"/>
        <v>3</v>
      </c>
      <c r="E45" s="30" t="str">
        <f t="shared" si="21"/>
        <v>32</v>
      </c>
      <c r="F45" s="24">
        <v>2</v>
      </c>
      <c r="G45" s="5" t="s">
        <v>62</v>
      </c>
      <c r="H45" s="5">
        <v>51</v>
      </c>
      <c r="I45" s="25" t="s">
        <v>69</v>
      </c>
      <c r="J45" s="75">
        <f t="shared" si="7"/>
        <v>3213</v>
      </c>
      <c r="K45" s="5" t="s">
        <v>70</v>
      </c>
      <c r="L45" s="29"/>
      <c r="M45" s="71"/>
      <c r="N45" s="29">
        <v>150</v>
      </c>
      <c r="O45" s="29" t="str">
        <f t="shared" si="0"/>
        <v/>
      </c>
      <c r="P45" s="29" t="str">
        <f t="shared" si="1"/>
        <v/>
      </c>
      <c r="Q45" s="5" t="str">
        <f t="shared" si="22"/>
        <v>3</v>
      </c>
    </row>
    <row r="46" spans="1:18" ht="18" customHeight="1" outlineLevel="1" x14ac:dyDescent="0.25">
      <c r="A46" s="5" t="s">
        <v>92</v>
      </c>
      <c r="B46" s="5">
        <v>31</v>
      </c>
      <c r="C46" s="38" t="str">
        <f t="shared" ref="C46:C68" si="23">I46</f>
        <v>3111</v>
      </c>
      <c r="D46" s="30" t="str">
        <f t="shared" ref="D46:D68" si="24">LEFT(C46,1)</f>
        <v>3</v>
      </c>
      <c r="E46" s="30" t="str">
        <f t="shared" ref="E46:E68" si="25">LEFT(C46,2)</f>
        <v>31</v>
      </c>
      <c r="F46" s="24">
        <v>1</v>
      </c>
      <c r="G46" s="5" t="s">
        <v>92</v>
      </c>
      <c r="H46" s="5">
        <v>31</v>
      </c>
      <c r="I46" s="37" t="s">
        <v>48</v>
      </c>
      <c r="J46" s="75">
        <f t="shared" si="7"/>
        <v>3111</v>
      </c>
      <c r="K46" s="5" t="s">
        <v>49</v>
      </c>
      <c r="L46" s="29">
        <v>1225.32</v>
      </c>
      <c r="M46" s="71">
        <v>9014.3280822380129</v>
      </c>
      <c r="N46" s="29">
        <v>10317.08</v>
      </c>
      <c r="O46" s="29">
        <f t="shared" si="0"/>
        <v>8.4199066366336961</v>
      </c>
      <c r="P46" s="29">
        <f t="shared" si="1"/>
        <v>1.144520135708057</v>
      </c>
      <c r="Q46" s="5" t="str">
        <f t="shared" si="22"/>
        <v>3</v>
      </c>
      <c r="R46" s="5">
        <f>I46*1</f>
        <v>3111</v>
      </c>
    </row>
    <row r="47" spans="1:18" ht="18" customHeight="1" outlineLevel="1" x14ac:dyDescent="0.25">
      <c r="A47" s="5" t="s">
        <v>92</v>
      </c>
      <c r="B47" s="5">
        <v>31</v>
      </c>
      <c r="C47" s="38" t="str">
        <f t="shared" si="23"/>
        <v>3132</v>
      </c>
      <c r="D47" s="30" t="str">
        <f t="shared" si="24"/>
        <v>3</v>
      </c>
      <c r="E47" s="30" t="str">
        <f t="shared" si="25"/>
        <v>31</v>
      </c>
      <c r="F47" s="24">
        <v>2</v>
      </c>
      <c r="G47" s="5" t="s">
        <v>92</v>
      </c>
      <c r="H47" s="5">
        <v>31</v>
      </c>
      <c r="I47" s="37" t="s">
        <v>52</v>
      </c>
      <c r="J47" s="75">
        <f t="shared" si="7"/>
        <v>3132</v>
      </c>
      <c r="K47" s="5" t="s">
        <v>53</v>
      </c>
      <c r="L47" s="29">
        <v>202.2</v>
      </c>
      <c r="M47" s="71">
        <v>1487.3641335692723</v>
      </c>
      <c r="N47" s="29">
        <v>1702.3</v>
      </c>
      <c r="O47" s="29">
        <f t="shared" si="0"/>
        <v>8.4188921859545012</v>
      </c>
      <c r="P47" s="29">
        <f t="shared" si="1"/>
        <v>1.1445078992962803</v>
      </c>
      <c r="Q47" s="5" t="str">
        <f t="shared" si="22"/>
        <v>3</v>
      </c>
      <c r="R47" s="5">
        <f t="shared" ref="R47:R68" si="26">I47*1</f>
        <v>3132</v>
      </c>
    </row>
    <row r="48" spans="1:18" ht="18" customHeight="1" outlineLevel="1" x14ac:dyDescent="0.25">
      <c r="A48" s="5" t="s">
        <v>92</v>
      </c>
      <c r="B48" s="5">
        <v>31</v>
      </c>
      <c r="C48" s="38" t="str">
        <f t="shared" si="23"/>
        <v>3211</v>
      </c>
      <c r="D48" s="30" t="str">
        <f t="shared" si="24"/>
        <v>3</v>
      </c>
      <c r="E48" s="30" t="str">
        <f t="shared" si="25"/>
        <v>32</v>
      </c>
      <c r="F48" s="24">
        <v>3</v>
      </c>
      <c r="G48" s="5" t="s">
        <v>92</v>
      </c>
      <c r="H48" s="5">
        <v>31</v>
      </c>
      <c r="I48" s="37" t="s">
        <v>66</v>
      </c>
      <c r="J48" s="75">
        <f t="shared" si="7"/>
        <v>3211</v>
      </c>
      <c r="K48" s="5" t="s">
        <v>67</v>
      </c>
      <c r="L48" s="29">
        <v>23258.799999999999</v>
      </c>
      <c r="M48" s="71">
        <v>19908.421262193908</v>
      </c>
      <c r="N48" s="29">
        <v>17721.36</v>
      </c>
      <c r="O48" s="29">
        <f t="shared" si="0"/>
        <v>0.76192064938861859</v>
      </c>
      <c r="P48" s="29">
        <f t="shared" si="1"/>
        <v>0.89014391280000005</v>
      </c>
      <c r="Q48" s="5" t="str">
        <f t="shared" si="22"/>
        <v>3</v>
      </c>
      <c r="R48" s="5">
        <f t="shared" si="26"/>
        <v>3211</v>
      </c>
    </row>
    <row r="49" spans="1:18" ht="18" customHeight="1" outlineLevel="1" x14ac:dyDescent="0.25">
      <c r="C49" s="38"/>
      <c r="F49" s="24">
        <v>4</v>
      </c>
      <c r="G49" s="5" t="s">
        <v>92</v>
      </c>
      <c r="H49" s="5">
        <v>31</v>
      </c>
      <c r="I49" s="37">
        <v>3212</v>
      </c>
      <c r="J49" s="75">
        <f t="shared" si="7"/>
        <v>3212</v>
      </c>
      <c r="L49" s="29"/>
      <c r="M49" s="71"/>
      <c r="N49" s="29">
        <v>156.88999999999999</v>
      </c>
      <c r="O49" s="29" t="str">
        <f t="shared" si="0"/>
        <v/>
      </c>
      <c r="P49" s="29" t="str">
        <f t="shared" si="1"/>
        <v/>
      </c>
      <c r="Q49" s="5" t="str">
        <f t="shared" si="22"/>
        <v>3</v>
      </c>
      <c r="R49" s="5">
        <f t="shared" si="26"/>
        <v>3212</v>
      </c>
    </row>
    <row r="50" spans="1:18" ht="18" customHeight="1" outlineLevel="1" x14ac:dyDescent="0.25">
      <c r="A50" s="5" t="s">
        <v>92</v>
      </c>
      <c r="B50" s="5">
        <v>31</v>
      </c>
      <c r="C50" s="38" t="str">
        <f t="shared" si="23"/>
        <v>3213</v>
      </c>
      <c r="D50" s="30" t="str">
        <f t="shared" si="24"/>
        <v>3</v>
      </c>
      <c r="E50" s="30" t="str">
        <f t="shared" si="25"/>
        <v>32</v>
      </c>
      <c r="F50" s="24">
        <v>5</v>
      </c>
      <c r="G50" s="5" t="s">
        <v>92</v>
      </c>
      <c r="H50" s="5">
        <v>31</v>
      </c>
      <c r="I50" s="37" t="s">
        <v>69</v>
      </c>
      <c r="J50" s="75">
        <f t="shared" si="7"/>
        <v>3213</v>
      </c>
      <c r="K50" s="5" t="s">
        <v>70</v>
      </c>
      <c r="L50" s="29"/>
      <c r="M50" s="71">
        <v>663.61404207313024</v>
      </c>
      <c r="N50" s="29">
        <v>150</v>
      </c>
      <c r="O50" s="29" t="str">
        <f t="shared" si="0"/>
        <v/>
      </c>
      <c r="P50" s="29">
        <f t="shared" si="1"/>
        <v>0.22603500000000001</v>
      </c>
      <c r="Q50" s="5" t="str">
        <f t="shared" si="22"/>
        <v>3</v>
      </c>
      <c r="R50" s="5">
        <f t="shared" si="26"/>
        <v>3213</v>
      </c>
    </row>
    <row r="51" spans="1:18" ht="18" customHeight="1" outlineLevel="1" x14ac:dyDescent="0.25">
      <c r="A51" s="5" t="s">
        <v>92</v>
      </c>
      <c r="B51" s="5">
        <v>31</v>
      </c>
      <c r="C51" s="38" t="str">
        <f t="shared" si="23"/>
        <v>3221</v>
      </c>
      <c r="D51" s="30" t="str">
        <f t="shared" si="24"/>
        <v>3</v>
      </c>
      <c r="E51" s="30" t="str">
        <f t="shared" si="25"/>
        <v>32</v>
      </c>
      <c r="F51" s="24">
        <v>6</v>
      </c>
      <c r="G51" s="5" t="s">
        <v>92</v>
      </c>
      <c r="H51" s="5">
        <v>31</v>
      </c>
      <c r="I51" s="37" t="s">
        <v>71</v>
      </c>
      <c r="J51" s="75">
        <f t="shared" si="7"/>
        <v>3221</v>
      </c>
      <c r="K51" s="5" t="s">
        <v>72</v>
      </c>
      <c r="L51" s="29">
        <v>361.19</v>
      </c>
      <c r="M51" s="71">
        <v>6636.1404207313026</v>
      </c>
      <c r="N51" s="29">
        <v>279.3</v>
      </c>
      <c r="O51" s="29">
        <f t="shared" ref="O51:O107" si="27">IF(L51&lt;&gt;0,N51/L51,"")</f>
        <v>0.77327722251446607</v>
      </c>
      <c r="P51" s="29">
        <f t="shared" ref="P51:P107" si="28">IF(M51&lt;&gt;0,N51/M51,"")</f>
        <v>4.2087717000000004E-2</v>
      </c>
      <c r="Q51" s="5" t="str">
        <f t="shared" si="22"/>
        <v>3</v>
      </c>
      <c r="R51" s="5">
        <f t="shared" si="26"/>
        <v>3221</v>
      </c>
    </row>
    <row r="52" spans="1:18" ht="18" customHeight="1" outlineLevel="1" x14ac:dyDescent="0.25">
      <c r="A52" s="5" t="s">
        <v>92</v>
      </c>
      <c r="B52" s="5">
        <v>31</v>
      </c>
      <c r="C52" s="38" t="str">
        <f t="shared" si="23"/>
        <v>3223</v>
      </c>
      <c r="D52" s="30" t="str">
        <f t="shared" si="24"/>
        <v>3</v>
      </c>
      <c r="E52" s="30" t="str">
        <f t="shared" si="25"/>
        <v>32</v>
      </c>
      <c r="F52" s="24">
        <v>7</v>
      </c>
      <c r="G52" s="5" t="s">
        <v>92</v>
      </c>
      <c r="H52" s="5">
        <v>31</v>
      </c>
      <c r="I52" s="37" t="s">
        <v>93</v>
      </c>
      <c r="J52" s="75">
        <f t="shared" si="7"/>
        <v>3223</v>
      </c>
      <c r="K52" s="5" t="s">
        <v>94</v>
      </c>
      <c r="L52" s="29">
        <v>19.649999999999999</v>
      </c>
      <c r="M52" s="71">
        <v>1327.2280841462605</v>
      </c>
      <c r="N52" s="29"/>
      <c r="O52" s="29">
        <f t="shared" si="27"/>
        <v>0</v>
      </c>
      <c r="P52" s="29">
        <f t="shared" si="28"/>
        <v>0</v>
      </c>
      <c r="Q52" s="5" t="str">
        <f t="shared" si="22"/>
        <v>3</v>
      </c>
      <c r="R52" s="5">
        <f t="shared" si="26"/>
        <v>3223</v>
      </c>
    </row>
    <row r="53" spans="1:18" ht="18" customHeight="1" outlineLevel="1" x14ac:dyDescent="0.25">
      <c r="A53" s="5" t="s">
        <v>92</v>
      </c>
      <c r="B53" s="5">
        <v>31</v>
      </c>
      <c r="C53" s="38">
        <f t="shared" si="23"/>
        <v>3233</v>
      </c>
      <c r="D53" s="30" t="str">
        <f t="shared" si="24"/>
        <v>3</v>
      </c>
      <c r="E53" s="30" t="str">
        <f t="shared" si="25"/>
        <v>32</v>
      </c>
      <c r="F53" s="24">
        <v>8</v>
      </c>
      <c r="G53" s="5" t="s">
        <v>92</v>
      </c>
      <c r="H53" s="5">
        <v>31</v>
      </c>
      <c r="I53" s="37">
        <v>3233</v>
      </c>
      <c r="J53" s="75">
        <f t="shared" si="7"/>
        <v>3233</v>
      </c>
      <c r="K53" s="5" t="s">
        <v>78</v>
      </c>
      <c r="L53" s="29">
        <v>54.41</v>
      </c>
      <c r="M53" s="71">
        <v>265.44561682925212</v>
      </c>
      <c r="N53" s="29"/>
      <c r="O53" s="29">
        <f t="shared" si="27"/>
        <v>0</v>
      </c>
      <c r="P53" s="29">
        <f t="shared" si="28"/>
        <v>0</v>
      </c>
      <c r="Q53" s="5" t="str">
        <f t="shared" si="22"/>
        <v>3</v>
      </c>
      <c r="R53" s="5">
        <f t="shared" si="26"/>
        <v>3233</v>
      </c>
    </row>
    <row r="54" spans="1:18" ht="18" customHeight="1" outlineLevel="1" x14ac:dyDescent="0.25">
      <c r="A54" s="5" t="s">
        <v>92</v>
      </c>
      <c r="B54" s="5">
        <v>31</v>
      </c>
      <c r="C54" s="38" t="str">
        <f t="shared" si="23"/>
        <v>3224</v>
      </c>
      <c r="D54" s="30" t="str">
        <f t="shared" si="24"/>
        <v>3</v>
      </c>
      <c r="E54" s="30" t="str">
        <f t="shared" si="25"/>
        <v>32</v>
      </c>
      <c r="F54" s="24">
        <v>9</v>
      </c>
      <c r="G54" s="5" t="s">
        <v>92</v>
      </c>
      <c r="H54" s="5">
        <v>31</v>
      </c>
      <c r="I54" s="37" t="s">
        <v>95</v>
      </c>
      <c r="J54" s="75">
        <f t="shared" si="7"/>
        <v>3224</v>
      </c>
      <c r="K54" s="5" t="s">
        <v>96</v>
      </c>
      <c r="L54" s="29">
        <v>1157.3599999999999</v>
      </c>
      <c r="M54" s="71">
        <v>265.44561682925212</v>
      </c>
      <c r="N54" s="29">
        <v>179.74</v>
      </c>
      <c r="O54" s="29">
        <f t="shared" si="27"/>
        <v>0.15530172115849866</v>
      </c>
      <c r="P54" s="29">
        <f t="shared" si="28"/>
        <v>0.67712551499999996</v>
      </c>
      <c r="Q54" s="5" t="str">
        <f t="shared" si="22"/>
        <v>3</v>
      </c>
      <c r="R54" s="5">
        <f t="shared" si="26"/>
        <v>3224</v>
      </c>
    </row>
    <row r="55" spans="1:18" ht="18" customHeight="1" outlineLevel="1" x14ac:dyDescent="0.25">
      <c r="A55" s="5" t="s">
        <v>92</v>
      </c>
      <c r="B55" s="5">
        <v>31</v>
      </c>
      <c r="C55" s="38" t="str">
        <f t="shared" si="23"/>
        <v>3225</v>
      </c>
      <c r="D55" s="30" t="str">
        <f t="shared" si="24"/>
        <v>3</v>
      </c>
      <c r="E55" s="30" t="str">
        <f t="shared" si="25"/>
        <v>32</v>
      </c>
      <c r="F55" s="24">
        <v>10</v>
      </c>
      <c r="G55" s="5" t="s">
        <v>92</v>
      </c>
      <c r="H55" s="5">
        <v>31</v>
      </c>
      <c r="I55" s="37" t="s">
        <v>73</v>
      </c>
      <c r="J55" s="75">
        <f t="shared" si="7"/>
        <v>3225</v>
      </c>
      <c r="K55" s="5" t="s">
        <v>74</v>
      </c>
      <c r="L55" s="29">
        <v>578.11</v>
      </c>
      <c r="M55" s="71">
        <v>1327.2280841462605</v>
      </c>
      <c r="N55" s="29">
        <v>169.99</v>
      </c>
      <c r="O55" s="29">
        <f t="shared" si="27"/>
        <v>0.29404438601650207</v>
      </c>
      <c r="P55" s="29">
        <f t="shared" si="28"/>
        <v>0.1280789655</v>
      </c>
      <c r="Q55" s="5" t="str">
        <f t="shared" si="22"/>
        <v>3</v>
      </c>
      <c r="R55" s="5">
        <f t="shared" si="26"/>
        <v>3225</v>
      </c>
    </row>
    <row r="56" spans="1:18" ht="18" customHeight="1" outlineLevel="1" x14ac:dyDescent="0.25">
      <c r="A56" s="5" t="s">
        <v>92</v>
      </c>
      <c r="B56" s="5">
        <v>31</v>
      </c>
      <c r="C56" s="38" t="str">
        <f t="shared" si="23"/>
        <v>3227</v>
      </c>
      <c r="D56" s="30" t="str">
        <f t="shared" si="24"/>
        <v>3</v>
      </c>
      <c r="E56" s="30" t="str">
        <f t="shared" si="25"/>
        <v>32</v>
      </c>
      <c r="F56" s="24">
        <v>11</v>
      </c>
      <c r="G56" s="5" t="s">
        <v>92</v>
      </c>
      <c r="H56" s="5">
        <v>31</v>
      </c>
      <c r="I56" s="37" t="s">
        <v>97</v>
      </c>
      <c r="J56" s="75">
        <f t="shared" si="7"/>
        <v>3227</v>
      </c>
      <c r="K56" s="5" t="s">
        <v>98</v>
      </c>
      <c r="L56" s="29"/>
      <c r="M56" s="71">
        <v>265.44561682925212</v>
      </c>
      <c r="N56" s="29"/>
      <c r="O56" s="29" t="str">
        <f t="shared" si="27"/>
        <v/>
      </c>
      <c r="P56" s="29">
        <f t="shared" si="28"/>
        <v>0</v>
      </c>
      <c r="Q56" s="5" t="str">
        <f t="shared" si="22"/>
        <v>3</v>
      </c>
      <c r="R56" s="5">
        <f t="shared" si="26"/>
        <v>3227</v>
      </c>
    </row>
    <row r="57" spans="1:18" ht="18" customHeight="1" outlineLevel="1" x14ac:dyDescent="0.25">
      <c r="A57" s="5" t="s">
        <v>92</v>
      </c>
      <c r="B57" s="5">
        <v>31</v>
      </c>
      <c r="C57" s="38" t="str">
        <f t="shared" si="23"/>
        <v>3231</v>
      </c>
      <c r="D57" s="30" t="str">
        <f t="shared" si="24"/>
        <v>3</v>
      </c>
      <c r="E57" s="30" t="str">
        <f t="shared" si="25"/>
        <v>32</v>
      </c>
      <c r="F57" s="24">
        <v>12</v>
      </c>
      <c r="G57" s="5" t="s">
        <v>92</v>
      </c>
      <c r="H57" s="5">
        <v>31</v>
      </c>
      <c r="I57" s="37" t="s">
        <v>99</v>
      </c>
      <c r="J57" s="75">
        <f t="shared" si="7"/>
        <v>3231</v>
      </c>
      <c r="K57" s="5" t="s">
        <v>100</v>
      </c>
      <c r="L57" s="29"/>
      <c r="M57" s="71">
        <v>1327.2280841462605</v>
      </c>
      <c r="N57" s="29">
        <v>13.01</v>
      </c>
      <c r="O57" s="29" t="str">
        <f t="shared" si="27"/>
        <v/>
      </c>
      <c r="P57" s="29">
        <f t="shared" si="28"/>
        <v>9.8023845000000005E-3</v>
      </c>
      <c r="Q57" s="5" t="str">
        <f t="shared" si="22"/>
        <v>3</v>
      </c>
      <c r="R57" s="5">
        <f t="shared" si="26"/>
        <v>3231</v>
      </c>
    </row>
    <row r="58" spans="1:18" ht="18" customHeight="1" outlineLevel="1" x14ac:dyDescent="0.25">
      <c r="A58" s="5" t="s">
        <v>92</v>
      </c>
      <c r="B58" s="5">
        <v>31</v>
      </c>
      <c r="C58" s="38" t="str">
        <f t="shared" si="23"/>
        <v>3232</v>
      </c>
      <c r="D58" s="30" t="str">
        <f t="shared" si="24"/>
        <v>3</v>
      </c>
      <c r="E58" s="30" t="str">
        <f t="shared" si="25"/>
        <v>32</v>
      </c>
      <c r="F58" s="24">
        <v>13</v>
      </c>
      <c r="G58" s="5" t="s">
        <v>92</v>
      </c>
      <c r="H58" s="5">
        <v>31</v>
      </c>
      <c r="I58" s="37" t="s">
        <v>75</v>
      </c>
      <c r="J58" s="75">
        <f t="shared" si="7"/>
        <v>3232</v>
      </c>
      <c r="K58" s="5" t="s">
        <v>76</v>
      </c>
      <c r="L58" s="29">
        <v>3280.75</v>
      </c>
      <c r="M58" s="71">
        <v>530.89123365850423</v>
      </c>
      <c r="N58" s="29">
        <v>625.73</v>
      </c>
      <c r="O58" s="29">
        <f t="shared" si="27"/>
        <v>0.19072772993980036</v>
      </c>
      <c r="P58" s="29">
        <f t="shared" si="28"/>
        <v>1.1786406712499999</v>
      </c>
      <c r="Q58" s="5" t="str">
        <f t="shared" si="22"/>
        <v>3</v>
      </c>
      <c r="R58" s="5">
        <f t="shared" si="26"/>
        <v>3232</v>
      </c>
    </row>
    <row r="59" spans="1:18" ht="18" customHeight="1" outlineLevel="1" x14ac:dyDescent="0.25">
      <c r="A59" s="5" t="s">
        <v>92</v>
      </c>
      <c r="B59" s="5">
        <v>31</v>
      </c>
      <c r="C59" s="38" t="str">
        <f t="shared" si="23"/>
        <v>3235</v>
      </c>
      <c r="D59" s="30" t="str">
        <f t="shared" si="24"/>
        <v>3</v>
      </c>
      <c r="E59" s="30" t="str">
        <f t="shared" si="25"/>
        <v>32</v>
      </c>
      <c r="F59" s="24">
        <v>14</v>
      </c>
      <c r="G59" s="5" t="s">
        <v>92</v>
      </c>
      <c r="H59" s="5">
        <v>31</v>
      </c>
      <c r="I59" s="37" t="s">
        <v>101</v>
      </c>
      <c r="J59" s="75">
        <f t="shared" si="7"/>
        <v>3235</v>
      </c>
      <c r="K59" s="5" t="s">
        <v>102</v>
      </c>
      <c r="L59" s="29">
        <v>1028.5999999999999</v>
      </c>
      <c r="M59" s="71">
        <v>7963.3685048775624</v>
      </c>
      <c r="N59" s="29">
        <v>2862.5</v>
      </c>
      <c r="O59" s="29">
        <f t="shared" si="27"/>
        <v>2.7829088080886644</v>
      </c>
      <c r="P59" s="29">
        <f t="shared" si="28"/>
        <v>0.35945843750000006</v>
      </c>
      <c r="Q59" s="5" t="str">
        <f t="shared" si="22"/>
        <v>3</v>
      </c>
      <c r="R59" s="5">
        <f t="shared" si="26"/>
        <v>3235</v>
      </c>
    </row>
    <row r="60" spans="1:18" ht="18" customHeight="1" outlineLevel="1" x14ac:dyDescent="0.25">
      <c r="A60" s="5" t="s">
        <v>92</v>
      </c>
      <c r="B60" s="5">
        <v>31</v>
      </c>
      <c r="C60" s="38" t="str">
        <f t="shared" si="23"/>
        <v>3237</v>
      </c>
      <c r="D60" s="30" t="str">
        <f t="shared" si="24"/>
        <v>3</v>
      </c>
      <c r="E60" s="30" t="str">
        <f t="shared" si="25"/>
        <v>32</v>
      </c>
      <c r="F60" s="24">
        <v>15</v>
      </c>
      <c r="G60" s="5" t="s">
        <v>92</v>
      </c>
      <c r="H60" s="5">
        <v>31</v>
      </c>
      <c r="I60" s="37" t="s">
        <v>60</v>
      </c>
      <c r="J60" s="75">
        <f t="shared" si="7"/>
        <v>3237</v>
      </c>
      <c r="K60" s="5" t="s">
        <v>61</v>
      </c>
      <c r="L60" s="29">
        <v>36794.629999999997</v>
      </c>
      <c r="M60" s="71">
        <v>70343.088459751802</v>
      </c>
      <c r="N60" s="29">
        <v>62139.45</v>
      </c>
      <c r="O60" s="29">
        <f t="shared" si="27"/>
        <v>1.6888184498661898</v>
      </c>
      <c r="P60" s="29">
        <f t="shared" si="28"/>
        <v>0.88337676608490567</v>
      </c>
      <c r="Q60" s="5" t="str">
        <f t="shared" si="22"/>
        <v>3</v>
      </c>
      <c r="R60" s="5">
        <f t="shared" si="26"/>
        <v>3237</v>
      </c>
    </row>
    <row r="61" spans="1:18" ht="18" customHeight="1" outlineLevel="1" x14ac:dyDescent="0.25">
      <c r="A61" s="5" t="s">
        <v>92</v>
      </c>
      <c r="B61" s="5">
        <v>31</v>
      </c>
      <c r="C61" s="38" t="str">
        <f t="shared" si="23"/>
        <v>3238</v>
      </c>
      <c r="D61" s="30" t="str">
        <f t="shared" si="24"/>
        <v>3</v>
      </c>
      <c r="E61" s="30" t="str">
        <f t="shared" si="25"/>
        <v>32</v>
      </c>
      <c r="F61" s="24">
        <v>16</v>
      </c>
      <c r="G61" s="5" t="s">
        <v>92</v>
      </c>
      <c r="H61" s="5">
        <v>31</v>
      </c>
      <c r="I61" s="37" t="s">
        <v>103</v>
      </c>
      <c r="J61" s="75">
        <f t="shared" si="7"/>
        <v>3238</v>
      </c>
      <c r="K61" s="5" t="s">
        <v>104</v>
      </c>
      <c r="L61" s="29"/>
      <c r="M61" s="71">
        <v>1327.2280841462605</v>
      </c>
      <c r="N61" s="29"/>
      <c r="O61" s="29" t="str">
        <f t="shared" si="27"/>
        <v/>
      </c>
      <c r="P61" s="29">
        <f t="shared" si="28"/>
        <v>0</v>
      </c>
      <c r="Q61" s="5" t="str">
        <f t="shared" si="22"/>
        <v>3</v>
      </c>
      <c r="R61" s="5">
        <f t="shared" si="26"/>
        <v>3238</v>
      </c>
    </row>
    <row r="62" spans="1:18" ht="18" customHeight="1" outlineLevel="1" x14ac:dyDescent="0.25">
      <c r="A62" s="5" t="s">
        <v>92</v>
      </c>
      <c r="B62" s="5">
        <v>31</v>
      </c>
      <c r="C62" s="38" t="str">
        <f t="shared" si="23"/>
        <v>3239</v>
      </c>
      <c r="D62" s="30" t="str">
        <f t="shared" si="24"/>
        <v>3</v>
      </c>
      <c r="E62" s="30" t="str">
        <f t="shared" si="25"/>
        <v>32</v>
      </c>
      <c r="F62" s="24">
        <v>17</v>
      </c>
      <c r="G62" s="5" t="s">
        <v>92</v>
      </c>
      <c r="H62" s="5">
        <v>31</v>
      </c>
      <c r="I62" s="37" t="s">
        <v>79</v>
      </c>
      <c r="J62" s="75">
        <f t="shared" si="7"/>
        <v>3239</v>
      </c>
      <c r="K62" s="5" t="s">
        <v>80</v>
      </c>
      <c r="L62" s="29">
        <v>6447.93</v>
      </c>
      <c r="M62" s="71">
        <v>29862.631893290862</v>
      </c>
      <c r="N62" s="29">
        <v>431.45</v>
      </c>
      <c r="O62" s="29">
        <f t="shared" si="27"/>
        <v>6.6912947255941047E-2</v>
      </c>
      <c r="P62" s="29">
        <f t="shared" si="28"/>
        <v>1.4447822333333334E-2</v>
      </c>
      <c r="Q62" s="5" t="str">
        <f t="shared" si="22"/>
        <v>3</v>
      </c>
      <c r="R62" s="5">
        <f t="shared" si="26"/>
        <v>3239</v>
      </c>
    </row>
    <row r="63" spans="1:18" ht="18" customHeight="1" outlineLevel="1" x14ac:dyDescent="0.25">
      <c r="A63" s="5" t="s">
        <v>92</v>
      </c>
      <c r="B63" s="5">
        <v>31</v>
      </c>
      <c r="C63" s="38" t="str">
        <f t="shared" si="23"/>
        <v>3241</v>
      </c>
      <c r="D63" s="30" t="str">
        <f t="shared" si="24"/>
        <v>3</v>
      </c>
      <c r="E63" s="30" t="str">
        <f t="shared" si="25"/>
        <v>32</v>
      </c>
      <c r="F63" s="24">
        <v>18</v>
      </c>
      <c r="G63" s="5" t="s">
        <v>92</v>
      </c>
      <c r="H63" s="5">
        <v>31</v>
      </c>
      <c r="I63" s="37" t="s">
        <v>81</v>
      </c>
      <c r="J63" s="75">
        <f t="shared" si="7"/>
        <v>3241</v>
      </c>
      <c r="K63" s="5" t="s">
        <v>82</v>
      </c>
      <c r="L63" s="29">
        <v>4773.78</v>
      </c>
      <c r="M63" s="71">
        <v>3981.6842524387812</v>
      </c>
      <c r="N63" s="29"/>
      <c r="O63" s="29">
        <f t="shared" si="27"/>
        <v>0</v>
      </c>
      <c r="P63" s="29">
        <f t="shared" si="28"/>
        <v>0</v>
      </c>
      <c r="Q63" s="5" t="str">
        <f t="shared" si="22"/>
        <v>3</v>
      </c>
      <c r="R63" s="5">
        <f t="shared" si="26"/>
        <v>3241</v>
      </c>
    </row>
    <row r="64" spans="1:18" ht="18" customHeight="1" outlineLevel="1" x14ac:dyDescent="0.25">
      <c r="A64" s="5" t="s">
        <v>92</v>
      </c>
      <c r="B64" s="5">
        <v>31</v>
      </c>
      <c r="C64" s="38" t="str">
        <f t="shared" si="23"/>
        <v>3292</v>
      </c>
      <c r="D64" s="30" t="str">
        <f t="shared" si="24"/>
        <v>3</v>
      </c>
      <c r="E64" s="30" t="str">
        <f t="shared" si="25"/>
        <v>32</v>
      </c>
      <c r="F64" s="24">
        <v>19</v>
      </c>
      <c r="G64" s="5" t="s">
        <v>92</v>
      </c>
      <c r="H64" s="5">
        <v>31</v>
      </c>
      <c r="I64" s="37" t="s">
        <v>105</v>
      </c>
      <c r="J64" s="75">
        <f t="shared" si="7"/>
        <v>3292</v>
      </c>
      <c r="K64" s="5" t="s">
        <v>106</v>
      </c>
      <c r="L64" s="29">
        <v>559.1</v>
      </c>
      <c r="M64" s="71">
        <v>1327.2280841462605</v>
      </c>
      <c r="N64" s="29">
        <v>867.78</v>
      </c>
      <c r="O64" s="29">
        <f t="shared" si="27"/>
        <v>1.5521015918440348</v>
      </c>
      <c r="P64" s="29">
        <f t="shared" si="28"/>
        <v>0.65382884100000005</v>
      </c>
      <c r="Q64" s="5" t="str">
        <f t="shared" si="22"/>
        <v>3</v>
      </c>
      <c r="R64" s="5">
        <f t="shared" si="26"/>
        <v>3292</v>
      </c>
    </row>
    <row r="65" spans="1:18" ht="18" customHeight="1" outlineLevel="1" x14ac:dyDescent="0.25">
      <c r="A65" s="5" t="s">
        <v>92</v>
      </c>
      <c r="B65" s="5">
        <v>31</v>
      </c>
      <c r="C65" s="38" t="str">
        <f t="shared" si="23"/>
        <v>3293</v>
      </c>
      <c r="D65" s="30" t="str">
        <f t="shared" si="24"/>
        <v>3</v>
      </c>
      <c r="E65" s="30" t="str">
        <f t="shared" si="25"/>
        <v>32</v>
      </c>
      <c r="F65" s="24">
        <v>20</v>
      </c>
      <c r="G65" s="5" t="s">
        <v>92</v>
      </c>
      <c r="H65" s="5">
        <v>31</v>
      </c>
      <c r="I65" s="37" t="s">
        <v>83</v>
      </c>
      <c r="J65" s="75">
        <f t="shared" si="7"/>
        <v>3293</v>
      </c>
      <c r="K65" s="5" t="s">
        <v>84</v>
      </c>
      <c r="L65" s="29">
        <v>1745.94</v>
      </c>
      <c r="M65" s="71">
        <v>2654.4561682925209</v>
      </c>
      <c r="N65" s="29">
        <v>1331.15</v>
      </c>
      <c r="O65" s="29">
        <f t="shared" si="27"/>
        <v>0.76242597111011834</v>
      </c>
      <c r="P65" s="29">
        <f t="shared" si="28"/>
        <v>0.50147748375000001</v>
      </c>
      <c r="Q65" s="5" t="str">
        <f t="shared" si="22"/>
        <v>3</v>
      </c>
      <c r="R65" s="5">
        <f t="shared" si="26"/>
        <v>3293</v>
      </c>
    </row>
    <row r="66" spans="1:18" ht="18" customHeight="1" outlineLevel="1" x14ac:dyDescent="0.25">
      <c r="A66" s="5" t="s">
        <v>92</v>
      </c>
      <c r="B66" s="5">
        <v>31</v>
      </c>
      <c r="C66" s="38" t="str">
        <f t="shared" si="23"/>
        <v>3295</v>
      </c>
      <c r="D66" s="30" t="str">
        <f t="shared" si="24"/>
        <v>3</v>
      </c>
      <c r="E66" s="30" t="str">
        <f t="shared" si="25"/>
        <v>32</v>
      </c>
      <c r="F66" s="24">
        <v>21</v>
      </c>
      <c r="G66" s="5" t="s">
        <v>92</v>
      </c>
      <c r="H66" s="5">
        <v>31</v>
      </c>
      <c r="I66" s="37" t="s">
        <v>56</v>
      </c>
      <c r="J66" s="75">
        <f t="shared" si="7"/>
        <v>3295</v>
      </c>
      <c r="K66" s="5" t="s">
        <v>57</v>
      </c>
      <c r="L66" s="29">
        <v>160.62</v>
      </c>
      <c r="M66" s="71">
        <v>663.61404207313024</v>
      </c>
      <c r="N66" s="29">
        <v>127.44</v>
      </c>
      <c r="O66" s="29">
        <f t="shared" si="27"/>
        <v>0.79342547627941717</v>
      </c>
      <c r="P66" s="29">
        <f t="shared" si="28"/>
        <v>0.192039336</v>
      </c>
      <c r="Q66" s="5" t="str">
        <f t="shared" si="22"/>
        <v>3</v>
      </c>
      <c r="R66" s="5">
        <f t="shared" si="26"/>
        <v>3295</v>
      </c>
    </row>
    <row r="67" spans="1:18" ht="18" customHeight="1" outlineLevel="1" x14ac:dyDescent="0.25">
      <c r="A67" s="5" t="s">
        <v>92</v>
      </c>
      <c r="B67" s="5">
        <v>31</v>
      </c>
      <c r="C67" s="38">
        <f t="shared" si="23"/>
        <v>3431</v>
      </c>
      <c r="D67" s="30" t="str">
        <f t="shared" si="24"/>
        <v>3</v>
      </c>
      <c r="E67" s="30" t="str">
        <f t="shared" si="25"/>
        <v>34</v>
      </c>
      <c r="F67" s="24">
        <v>22</v>
      </c>
      <c r="G67" s="5" t="s">
        <v>92</v>
      </c>
      <c r="H67" s="5">
        <v>31</v>
      </c>
      <c r="I67" s="37">
        <v>3431</v>
      </c>
      <c r="J67" s="75">
        <f t="shared" si="7"/>
        <v>3431</v>
      </c>
      <c r="K67" s="5" t="s">
        <v>108</v>
      </c>
      <c r="L67" s="29">
        <v>0.2</v>
      </c>
      <c r="M67" s="71"/>
      <c r="N67" s="29">
        <v>0.01</v>
      </c>
      <c r="O67" s="29">
        <f t="shared" si="27"/>
        <v>4.9999999999999996E-2</v>
      </c>
      <c r="P67" s="29" t="str">
        <f t="shared" si="28"/>
        <v/>
      </c>
      <c r="Q67" s="5" t="str">
        <f t="shared" si="22"/>
        <v>3</v>
      </c>
      <c r="R67" s="5">
        <f t="shared" si="26"/>
        <v>3431</v>
      </c>
    </row>
    <row r="68" spans="1:18" ht="18" customHeight="1" outlineLevel="1" x14ac:dyDescent="0.25">
      <c r="A68" s="5" t="s">
        <v>92</v>
      </c>
      <c r="B68" s="5">
        <v>31</v>
      </c>
      <c r="C68" s="38">
        <f t="shared" si="23"/>
        <v>3432</v>
      </c>
      <c r="D68" s="30" t="str">
        <f t="shared" si="24"/>
        <v>3</v>
      </c>
      <c r="E68" s="30" t="str">
        <f t="shared" si="25"/>
        <v>34</v>
      </c>
      <c r="F68" s="24">
        <v>23</v>
      </c>
      <c r="G68" s="5" t="s">
        <v>92</v>
      </c>
      <c r="H68" s="5">
        <v>31</v>
      </c>
      <c r="I68" s="37">
        <v>3432</v>
      </c>
      <c r="J68" s="75">
        <f t="shared" si="7"/>
        <v>3432</v>
      </c>
      <c r="K68" s="5" t="s">
        <v>109</v>
      </c>
      <c r="L68" s="29"/>
      <c r="M68" s="71"/>
      <c r="N68" s="29">
        <v>37.82</v>
      </c>
      <c r="O68" s="29" t="str">
        <f t="shared" si="27"/>
        <v/>
      </c>
      <c r="P68" s="29" t="str">
        <f t="shared" si="28"/>
        <v/>
      </c>
      <c r="Q68" s="5" t="str">
        <f t="shared" si="22"/>
        <v>3</v>
      </c>
      <c r="R68" s="5">
        <f t="shared" si="26"/>
        <v>3432</v>
      </c>
    </row>
    <row r="69" spans="1:18" ht="18" customHeight="1" outlineLevel="1" x14ac:dyDescent="0.25">
      <c r="A69" s="5" t="s">
        <v>92</v>
      </c>
      <c r="B69" s="5">
        <v>31</v>
      </c>
      <c r="C69" s="38" t="str">
        <f t="shared" ref="C69:C73" si="29">I69</f>
        <v>4221</v>
      </c>
      <c r="D69" s="30" t="str">
        <f t="shared" ref="D69:D73" si="30">LEFT(C69,1)</f>
        <v>4</v>
      </c>
      <c r="E69" s="30" t="str">
        <f t="shared" ref="E69:E73" si="31">LEFT(C69,2)</f>
        <v>42</v>
      </c>
      <c r="F69" s="24">
        <v>24</v>
      </c>
      <c r="G69" s="5" t="s">
        <v>92</v>
      </c>
      <c r="H69" s="5">
        <v>31</v>
      </c>
      <c r="I69" s="25" t="s">
        <v>110</v>
      </c>
      <c r="J69" s="75">
        <f t="shared" si="7"/>
        <v>4221</v>
      </c>
      <c r="K69" s="5" t="s">
        <v>111</v>
      </c>
      <c r="L69" s="29">
        <v>7868.05</v>
      </c>
      <c r="M69" s="71">
        <v>3981.6842524387812</v>
      </c>
      <c r="N69" s="29">
        <v>4153.5</v>
      </c>
      <c r="O69" s="29">
        <f t="shared" si="27"/>
        <v>0.52789445923704093</v>
      </c>
      <c r="P69" s="29">
        <f t="shared" si="28"/>
        <v>1.0431515250000001</v>
      </c>
      <c r="Q69" s="5" t="str">
        <f t="shared" si="22"/>
        <v>4</v>
      </c>
      <c r="R69" s="75">
        <f>I69*1</f>
        <v>4221</v>
      </c>
    </row>
    <row r="70" spans="1:18" ht="18" customHeight="1" outlineLevel="1" x14ac:dyDescent="0.25">
      <c r="A70" s="5" t="s">
        <v>92</v>
      </c>
      <c r="B70" s="5">
        <v>31</v>
      </c>
      <c r="C70" s="38" t="str">
        <f t="shared" si="29"/>
        <v>4222</v>
      </c>
      <c r="D70" s="30" t="str">
        <f t="shared" si="30"/>
        <v>4</v>
      </c>
      <c r="E70" s="30" t="str">
        <f t="shared" si="31"/>
        <v>42</v>
      </c>
      <c r="F70" s="24">
        <v>25</v>
      </c>
      <c r="G70" s="5" t="s">
        <v>92</v>
      </c>
      <c r="H70" s="5">
        <v>31</v>
      </c>
      <c r="I70" s="25" t="s">
        <v>112</v>
      </c>
      <c r="J70" s="75">
        <f t="shared" si="7"/>
        <v>4222</v>
      </c>
      <c r="K70" s="5" t="s">
        <v>113</v>
      </c>
      <c r="L70" s="29"/>
      <c r="M70" s="71">
        <v>663.61404207313024</v>
      </c>
      <c r="N70" s="29"/>
      <c r="O70" s="29" t="str">
        <f t="shared" si="27"/>
        <v/>
      </c>
      <c r="P70" s="29">
        <f t="shared" si="28"/>
        <v>0</v>
      </c>
      <c r="Q70" s="5" t="str">
        <f t="shared" si="22"/>
        <v>4</v>
      </c>
      <c r="R70" s="75">
        <f t="shared" ref="R70:R73" si="32">I70*1</f>
        <v>4222</v>
      </c>
    </row>
    <row r="71" spans="1:18" ht="18" customHeight="1" outlineLevel="1" x14ac:dyDescent="0.25">
      <c r="A71" s="5" t="s">
        <v>92</v>
      </c>
      <c r="B71" s="5">
        <v>31</v>
      </c>
      <c r="C71" s="38" t="str">
        <f t="shared" si="29"/>
        <v>4225</v>
      </c>
      <c r="D71" s="30" t="str">
        <f t="shared" si="30"/>
        <v>4</v>
      </c>
      <c r="E71" s="30" t="str">
        <f t="shared" si="31"/>
        <v>42</v>
      </c>
      <c r="F71" s="24">
        <v>26</v>
      </c>
      <c r="G71" s="5" t="s">
        <v>92</v>
      </c>
      <c r="H71" s="5">
        <v>31</v>
      </c>
      <c r="I71" s="25" t="s">
        <v>86</v>
      </c>
      <c r="J71" s="75">
        <f t="shared" si="7"/>
        <v>4225</v>
      </c>
      <c r="K71" s="5" t="s">
        <v>87</v>
      </c>
      <c r="L71" s="29"/>
      <c r="M71" s="71">
        <v>20000</v>
      </c>
      <c r="N71" s="29"/>
      <c r="O71" s="29" t="str">
        <f t="shared" si="27"/>
        <v/>
      </c>
      <c r="P71" s="29">
        <f t="shared" si="28"/>
        <v>0</v>
      </c>
      <c r="Q71" s="5" t="str">
        <f t="shared" si="22"/>
        <v>4</v>
      </c>
      <c r="R71" s="75">
        <f t="shared" si="32"/>
        <v>4225</v>
      </c>
    </row>
    <row r="72" spans="1:18" ht="18" customHeight="1" outlineLevel="1" x14ac:dyDescent="0.25">
      <c r="A72" s="5" t="s">
        <v>92</v>
      </c>
      <c r="B72" s="5">
        <v>31</v>
      </c>
      <c r="C72" s="38" t="str">
        <f t="shared" si="29"/>
        <v>4227</v>
      </c>
      <c r="D72" s="30" t="str">
        <f t="shared" si="30"/>
        <v>4</v>
      </c>
      <c r="E72" s="30" t="str">
        <f t="shared" si="31"/>
        <v>42</v>
      </c>
      <c r="F72" s="24">
        <v>27</v>
      </c>
      <c r="G72" s="5" t="s">
        <v>92</v>
      </c>
      <c r="H72" s="5">
        <v>31</v>
      </c>
      <c r="I72" s="25" t="s">
        <v>114</v>
      </c>
      <c r="J72" s="75">
        <f t="shared" si="7"/>
        <v>4227</v>
      </c>
      <c r="K72" s="5" t="s">
        <v>115</v>
      </c>
      <c r="L72" s="29">
        <v>484.17</v>
      </c>
      <c r="M72" s="71"/>
      <c r="N72" s="29"/>
      <c r="O72" s="29">
        <f t="shared" si="27"/>
        <v>0</v>
      </c>
      <c r="P72" s="29" t="str">
        <f t="shared" si="28"/>
        <v/>
      </c>
      <c r="Q72" s="5" t="str">
        <f t="shared" si="22"/>
        <v>4</v>
      </c>
      <c r="R72" s="75">
        <f t="shared" si="32"/>
        <v>4227</v>
      </c>
    </row>
    <row r="73" spans="1:18" ht="18" customHeight="1" outlineLevel="1" x14ac:dyDescent="0.25">
      <c r="A73" s="5" t="s">
        <v>92</v>
      </c>
      <c r="B73" s="5">
        <v>31</v>
      </c>
      <c r="C73" s="38" t="str">
        <f t="shared" si="29"/>
        <v>4241</v>
      </c>
      <c r="D73" s="30" t="str">
        <f t="shared" si="30"/>
        <v>4</v>
      </c>
      <c r="E73" s="30" t="str">
        <f t="shared" si="31"/>
        <v>42</v>
      </c>
      <c r="F73" s="24">
        <v>28</v>
      </c>
      <c r="G73" s="5" t="s">
        <v>92</v>
      </c>
      <c r="H73" s="5">
        <v>31</v>
      </c>
      <c r="I73" s="25" t="s">
        <v>88</v>
      </c>
      <c r="J73" s="75">
        <f t="shared" si="7"/>
        <v>4241</v>
      </c>
      <c r="K73" s="5" t="s">
        <v>116</v>
      </c>
      <c r="L73" s="29"/>
      <c r="M73" s="71">
        <v>663.61404207313024</v>
      </c>
      <c r="N73" s="29"/>
      <c r="O73" s="29" t="str">
        <f t="shared" si="27"/>
        <v/>
      </c>
      <c r="P73" s="29">
        <f t="shared" si="28"/>
        <v>0</v>
      </c>
      <c r="Q73" s="5" t="str">
        <f t="shared" si="22"/>
        <v>4</v>
      </c>
      <c r="R73" s="75">
        <f t="shared" si="32"/>
        <v>4241</v>
      </c>
    </row>
    <row r="74" spans="1:18" ht="18" customHeight="1" outlineLevel="1" x14ac:dyDescent="0.25">
      <c r="A74" s="5" t="s">
        <v>92</v>
      </c>
      <c r="B74" s="5">
        <v>52</v>
      </c>
      <c r="C74" s="30" t="str">
        <f t="shared" ref="C74:C92" si="33">I74</f>
        <v>3111</v>
      </c>
      <c r="D74" s="30" t="str">
        <f t="shared" ref="D74:D92" si="34">LEFT(C74,1)</f>
        <v>3</v>
      </c>
      <c r="E74" s="30" t="str">
        <f t="shared" ref="E74:E92" si="35">LEFT(C74,2)</f>
        <v>31</v>
      </c>
      <c r="F74" s="24">
        <v>1</v>
      </c>
      <c r="G74" s="5" t="s">
        <v>92</v>
      </c>
      <c r="H74" s="5">
        <v>52</v>
      </c>
      <c r="I74" s="25" t="s">
        <v>48</v>
      </c>
      <c r="J74" s="75">
        <f t="shared" si="7"/>
        <v>3111</v>
      </c>
      <c r="K74" s="5" t="s">
        <v>49</v>
      </c>
      <c r="L74" s="29">
        <v>55167.22</v>
      </c>
      <c r="M74" s="71">
        <v>118468.37879089521</v>
      </c>
      <c r="N74" s="29">
        <v>43533.3</v>
      </c>
      <c r="O74" s="29">
        <f t="shared" si="27"/>
        <v>0.78911534784605786</v>
      </c>
      <c r="P74" s="29">
        <f t="shared" si="28"/>
        <v>0.36746767740309216</v>
      </c>
      <c r="Q74" s="5" t="str">
        <f t="shared" si="22"/>
        <v>3</v>
      </c>
      <c r="R74" s="75">
        <f t="shared" ref="R74:R94" si="36">I74*1</f>
        <v>3111</v>
      </c>
    </row>
    <row r="75" spans="1:18" ht="18" customHeight="1" outlineLevel="1" x14ac:dyDescent="0.25">
      <c r="A75" s="5" t="s">
        <v>92</v>
      </c>
      <c r="B75" s="5">
        <v>52</v>
      </c>
      <c r="C75" s="30" t="str">
        <f t="shared" si="33"/>
        <v>3121</v>
      </c>
      <c r="D75" s="30" t="str">
        <f t="shared" si="34"/>
        <v>3</v>
      </c>
      <c r="E75" s="30" t="str">
        <f t="shared" si="35"/>
        <v>31</v>
      </c>
      <c r="F75" s="24">
        <v>2</v>
      </c>
      <c r="G75" s="5" t="s">
        <v>92</v>
      </c>
      <c r="H75" s="5">
        <v>52</v>
      </c>
      <c r="I75" s="25" t="s">
        <v>50</v>
      </c>
      <c r="J75" s="75">
        <f t="shared" si="7"/>
        <v>3121</v>
      </c>
      <c r="K75" s="5" t="s">
        <v>51</v>
      </c>
      <c r="L75" s="29"/>
      <c r="M75" s="71">
        <v>3105.7137169022494</v>
      </c>
      <c r="N75" s="29"/>
      <c r="O75" s="29" t="str">
        <f t="shared" si="27"/>
        <v/>
      </c>
      <c r="P75" s="29">
        <f t="shared" si="28"/>
        <v>0</v>
      </c>
      <c r="Q75" s="5" t="str">
        <f t="shared" si="22"/>
        <v>3</v>
      </c>
      <c r="R75" s="75">
        <f t="shared" si="36"/>
        <v>3121</v>
      </c>
    </row>
    <row r="76" spans="1:18" ht="18" customHeight="1" outlineLevel="1" x14ac:dyDescent="0.25">
      <c r="A76" s="5" t="s">
        <v>92</v>
      </c>
      <c r="B76" s="5">
        <v>52</v>
      </c>
      <c r="C76" s="30" t="str">
        <f t="shared" si="33"/>
        <v>3132</v>
      </c>
      <c r="D76" s="30" t="str">
        <f t="shared" si="34"/>
        <v>3</v>
      </c>
      <c r="E76" s="30" t="str">
        <f t="shared" si="35"/>
        <v>31</v>
      </c>
      <c r="F76" s="24">
        <v>3</v>
      </c>
      <c r="G76" s="5" t="s">
        <v>92</v>
      </c>
      <c r="H76" s="5">
        <v>52</v>
      </c>
      <c r="I76" s="25" t="s">
        <v>52</v>
      </c>
      <c r="J76" s="75">
        <f t="shared" si="7"/>
        <v>3132</v>
      </c>
      <c r="K76" s="5" t="s">
        <v>53</v>
      </c>
      <c r="L76" s="29">
        <v>6528.81</v>
      </c>
      <c r="M76" s="71">
        <v>19547.415223306125</v>
      </c>
      <c r="N76" s="29">
        <v>4819.24</v>
      </c>
      <c r="O76" s="29">
        <f t="shared" si="27"/>
        <v>0.73814983128625267</v>
      </c>
      <c r="P76" s="29">
        <f t="shared" si="28"/>
        <v>0.24654103598587723</v>
      </c>
      <c r="Q76" s="5" t="str">
        <f t="shared" si="22"/>
        <v>3</v>
      </c>
      <c r="R76" s="75">
        <f t="shared" si="36"/>
        <v>3132</v>
      </c>
    </row>
    <row r="77" spans="1:18" ht="18" customHeight="1" outlineLevel="1" x14ac:dyDescent="0.25">
      <c r="A77" s="5" t="s">
        <v>92</v>
      </c>
      <c r="B77" s="5">
        <v>52</v>
      </c>
      <c r="C77" s="30" t="str">
        <f t="shared" si="33"/>
        <v>3211</v>
      </c>
      <c r="D77" s="30" t="str">
        <f t="shared" si="34"/>
        <v>3</v>
      </c>
      <c r="E77" s="30" t="str">
        <f t="shared" si="35"/>
        <v>32</v>
      </c>
      <c r="F77" s="24">
        <v>4</v>
      </c>
      <c r="G77" s="5" t="s">
        <v>92</v>
      </c>
      <c r="H77" s="5">
        <v>52</v>
      </c>
      <c r="I77" s="25" t="s">
        <v>66</v>
      </c>
      <c r="J77" s="75">
        <f t="shared" si="7"/>
        <v>3211</v>
      </c>
      <c r="K77" s="5" t="s">
        <v>67</v>
      </c>
      <c r="L77" s="29">
        <v>9418.68</v>
      </c>
      <c r="M77" s="71">
        <v>13272.280841462605</v>
      </c>
      <c r="N77" s="29">
        <v>19838.830000000002</v>
      </c>
      <c r="O77" s="29">
        <f t="shared" si="27"/>
        <v>2.1063280629557433</v>
      </c>
      <c r="P77" s="29">
        <f t="shared" si="28"/>
        <v>1.4947566463500002</v>
      </c>
      <c r="Q77" s="5" t="str">
        <f t="shared" si="22"/>
        <v>3</v>
      </c>
      <c r="R77" s="75">
        <f t="shared" si="36"/>
        <v>3211</v>
      </c>
    </row>
    <row r="78" spans="1:18" ht="18" customHeight="1" outlineLevel="1" x14ac:dyDescent="0.25">
      <c r="A78" s="5" t="s">
        <v>92</v>
      </c>
      <c r="B78" s="5">
        <v>52</v>
      </c>
      <c r="C78" s="30" t="str">
        <f t="shared" si="33"/>
        <v>3212</v>
      </c>
      <c r="D78" s="30" t="str">
        <f t="shared" si="34"/>
        <v>3</v>
      </c>
      <c r="E78" s="30" t="str">
        <f t="shared" si="35"/>
        <v>32</v>
      </c>
      <c r="F78" s="24">
        <v>5</v>
      </c>
      <c r="G78" s="5" t="s">
        <v>92</v>
      </c>
      <c r="H78" s="5">
        <v>52</v>
      </c>
      <c r="I78" s="25" t="s">
        <v>54</v>
      </c>
      <c r="J78" s="75">
        <f t="shared" si="7"/>
        <v>3212</v>
      </c>
      <c r="K78" s="5" t="s">
        <v>68</v>
      </c>
      <c r="L78" s="29">
        <v>1311.65</v>
      </c>
      <c r="M78" s="71">
        <v>3233.1276129802905</v>
      </c>
      <c r="N78" s="29">
        <v>744.87</v>
      </c>
      <c r="O78" s="29">
        <f t="shared" si="27"/>
        <v>0.56788777493996112</v>
      </c>
      <c r="P78" s="29">
        <f t="shared" si="28"/>
        <v>0.23038682327586207</v>
      </c>
      <c r="Q78" s="5" t="str">
        <f t="shared" si="22"/>
        <v>3</v>
      </c>
      <c r="R78" s="75">
        <f t="shared" si="36"/>
        <v>3212</v>
      </c>
    </row>
    <row r="79" spans="1:18" ht="18" customHeight="1" outlineLevel="1" x14ac:dyDescent="0.25">
      <c r="A79" s="5" t="s">
        <v>92</v>
      </c>
      <c r="B79" s="5">
        <v>52</v>
      </c>
      <c r="C79" s="30" t="str">
        <f t="shared" si="33"/>
        <v>3213</v>
      </c>
      <c r="D79" s="30" t="str">
        <f t="shared" si="34"/>
        <v>3</v>
      </c>
      <c r="E79" s="30" t="str">
        <f t="shared" si="35"/>
        <v>32</v>
      </c>
      <c r="F79" s="24">
        <v>6</v>
      </c>
      <c r="G79" s="5" t="s">
        <v>92</v>
      </c>
      <c r="H79" s="5">
        <v>52</v>
      </c>
      <c r="I79" s="25" t="s">
        <v>69</v>
      </c>
      <c r="J79" s="75">
        <f t="shared" si="7"/>
        <v>3213</v>
      </c>
      <c r="K79" s="5" t="s">
        <v>70</v>
      </c>
      <c r="L79" s="29">
        <v>637.88</v>
      </c>
      <c r="M79" s="71">
        <v>3981.6842524387812</v>
      </c>
      <c r="N79" s="29">
        <v>992.99</v>
      </c>
      <c r="O79" s="29">
        <f t="shared" si="27"/>
        <v>1.5567034551953345</v>
      </c>
      <c r="P79" s="29">
        <f t="shared" si="28"/>
        <v>0.24938943850000003</v>
      </c>
      <c r="Q79" s="5" t="str">
        <f t="shared" si="22"/>
        <v>3</v>
      </c>
      <c r="R79" s="75">
        <f t="shared" si="36"/>
        <v>3213</v>
      </c>
    </row>
    <row r="80" spans="1:18" ht="18" customHeight="1" outlineLevel="1" x14ac:dyDescent="0.25">
      <c r="A80" s="5" t="s">
        <v>92</v>
      </c>
      <c r="B80" s="5">
        <v>52</v>
      </c>
      <c r="C80" s="30" t="str">
        <f t="shared" si="33"/>
        <v>3214</v>
      </c>
      <c r="D80" s="30" t="str">
        <f t="shared" si="34"/>
        <v>3</v>
      </c>
      <c r="E80" s="30" t="str">
        <f t="shared" si="35"/>
        <v>32</v>
      </c>
      <c r="F80" s="24">
        <v>7</v>
      </c>
      <c r="G80" s="5" t="s">
        <v>92</v>
      </c>
      <c r="H80" s="5">
        <v>52</v>
      </c>
      <c r="I80" s="25" t="s">
        <v>117</v>
      </c>
      <c r="J80" s="75">
        <f t="shared" si="7"/>
        <v>3214</v>
      </c>
      <c r="K80" s="5" t="s">
        <v>118</v>
      </c>
      <c r="L80" s="29">
        <v>10.62</v>
      </c>
      <c r="M80" s="71"/>
      <c r="N80" s="29"/>
      <c r="O80" s="29">
        <f t="shared" si="27"/>
        <v>0</v>
      </c>
      <c r="P80" s="29" t="str">
        <f t="shared" si="28"/>
        <v/>
      </c>
      <c r="Q80" s="5" t="str">
        <f t="shared" si="22"/>
        <v>3</v>
      </c>
      <c r="R80" s="75">
        <f t="shared" si="36"/>
        <v>3214</v>
      </c>
    </row>
    <row r="81" spans="1:18" ht="18" customHeight="1" outlineLevel="1" x14ac:dyDescent="0.25">
      <c r="A81" s="5" t="s">
        <v>92</v>
      </c>
      <c r="B81" s="5">
        <v>52</v>
      </c>
      <c r="C81" s="30" t="str">
        <f t="shared" si="33"/>
        <v>3221</v>
      </c>
      <c r="D81" s="30" t="str">
        <f t="shared" si="34"/>
        <v>3</v>
      </c>
      <c r="E81" s="30" t="str">
        <f t="shared" si="35"/>
        <v>32</v>
      </c>
      <c r="F81" s="24">
        <v>8</v>
      </c>
      <c r="G81" s="5" t="s">
        <v>92</v>
      </c>
      <c r="H81" s="5">
        <v>52</v>
      </c>
      <c r="I81" s="25" t="s">
        <v>71</v>
      </c>
      <c r="J81" s="75">
        <f t="shared" si="7"/>
        <v>3221</v>
      </c>
      <c r="K81" s="5" t="s">
        <v>72</v>
      </c>
      <c r="L81" s="29">
        <v>1086.49</v>
      </c>
      <c r="M81" s="71">
        <v>3716.2386356095294</v>
      </c>
      <c r="N81" s="29">
        <v>1780.97</v>
      </c>
      <c r="O81" s="29">
        <f t="shared" si="27"/>
        <v>1.6391959428986922</v>
      </c>
      <c r="P81" s="29">
        <f t="shared" si="28"/>
        <v>0.47923994517857144</v>
      </c>
      <c r="Q81" s="5" t="str">
        <f t="shared" si="22"/>
        <v>3</v>
      </c>
      <c r="R81" s="75">
        <f t="shared" si="36"/>
        <v>3221</v>
      </c>
    </row>
    <row r="82" spans="1:18" ht="18" customHeight="1" outlineLevel="1" x14ac:dyDescent="0.25">
      <c r="A82" s="5" t="s">
        <v>92</v>
      </c>
      <c r="B82" s="5">
        <v>52</v>
      </c>
      <c r="C82" s="30" t="str">
        <f t="shared" si="33"/>
        <v>3224</v>
      </c>
      <c r="D82" s="30" t="str">
        <f t="shared" si="34"/>
        <v>3</v>
      </c>
      <c r="E82" s="30" t="str">
        <f t="shared" si="35"/>
        <v>32</v>
      </c>
      <c r="F82" s="24">
        <v>9</v>
      </c>
      <c r="G82" s="5" t="s">
        <v>92</v>
      </c>
      <c r="H82" s="5">
        <v>52</v>
      </c>
      <c r="I82" s="25" t="s">
        <v>95</v>
      </c>
      <c r="J82" s="75">
        <f t="shared" si="7"/>
        <v>3224</v>
      </c>
      <c r="K82" s="5" t="s">
        <v>96</v>
      </c>
      <c r="L82" s="29">
        <v>10.62</v>
      </c>
      <c r="M82" s="71"/>
      <c r="N82" s="29">
        <v>665.54</v>
      </c>
      <c r="O82" s="29">
        <f t="shared" si="27"/>
        <v>62.668549905838042</v>
      </c>
      <c r="P82" s="29" t="str">
        <f t="shared" si="28"/>
        <v/>
      </c>
      <c r="Q82" s="5" t="str">
        <f t="shared" si="22"/>
        <v>3</v>
      </c>
      <c r="R82" s="75">
        <f t="shared" si="36"/>
        <v>3224</v>
      </c>
    </row>
    <row r="83" spans="1:18" ht="18" customHeight="1" outlineLevel="1" x14ac:dyDescent="0.25">
      <c r="A83" s="5" t="s">
        <v>92</v>
      </c>
      <c r="B83" s="5">
        <v>52</v>
      </c>
      <c r="C83" s="30" t="str">
        <f t="shared" si="33"/>
        <v>3225</v>
      </c>
      <c r="D83" s="30" t="str">
        <f t="shared" si="34"/>
        <v>3</v>
      </c>
      <c r="E83" s="30" t="str">
        <f t="shared" si="35"/>
        <v>32</v>
      </c>
      <c r="F83" s="24">
        <v>10</v>
      </c>
      <c r="G83" s="5" t="s">
        <v>92</v>
      </c>
      <c r="H83" s="5">
        <v>52</v>
      </c>
      <c r="I83" s="25" t="s">
        <v>73</v>
      </c>
      <c r="J83" s="75">
        <f t="shared" si="7"/>
        <v>3225</v>
      </c>
      <c r="K83" s="5" t="s">
        <v>74</v>
      </c>
      <c r="L83" s="29">
        <v>57.87</v>
      </c>
      <c r="M83" s="71">
        <v>929.05965890238235</v>
      </c>
      <c r="N83" s="29">
        <v>245.9</v>
      </c>
      <c r="O83" s="29">
        <f t="shared" si="27"/>
        <v>4.2491791947468469</v>
      </c>
      <c r="P83" s="29">
        <f t="shared" si="28"/>
        <v>0.26467622142857145</v>
      </c>
      <c r="Q83" s="5" t="str">
        <f t="shared" si="22"/>
        <v>3</v>
      </c>
      <c r="R83" s="75">
        <f t="shared" si="36"/>
        <v>3225</v>
      </c>
    </row>
    <row r="84" spans="1:18" ht="18" customHeight="1" outlineLevel="1" x14ac:dyDescent="0.25">
      <c r="A84" s="5" t="s">
        <v>92</v>
      </c>
      <c r="B84" s="5">
        <v>52</v>
      </c>
      <c r="C84" s="30" t="str">
        <f t="shared" si="33"/>
        <v>3231</v>
      </c>
      <c r="D84" s="30" t="str">
        <f t="shared" si="34"/>
        <v>3</v>
      </c>
      <c r="E84" s="30" t="str">
        <f t="shared" si="35"/>
        <v>32</v>
      </c>
      <c r="F84" s="24">
        <v>11</v>
      </c>
      <c r="G84" s="5" t="s">
        <v>92</v>
      </c>
      <c r="H84" s="5">
        <v>52</v>
      </c>
      <c r="I84" s="25" t="s">
        <v>99</v>
      </c>
      <c r="J84" s="75">
        <f t="shared" ref="J84:J133" si="37">I84*1</f>
        <v>3231</v>
      </c>
      <c r="K84" s="5" t="s">
        <v>100</v>
      </c>
      <c r="L84" s="29">
        <v>188.88</v>
      </c>
      <c r="M84" s="71"/>
      <c r="N84" s="29">
        <v>1187.81</v>
      </c>
      <c r="O84" s="29">
        <f t="shared" si="27"/>
        <v>6.288701821262177</v>
      </c>
      <c r="P84" s="29" t="str">
        <f t="shared" si="28"/>
        <v/>
      </c>
      <c r="Q84" s="5" t="str">
        <f>LEFT(I84,1)</f>
        <v>3</v>
      </c>
      <c r="R84" s="75">
        <f t="shared" si="36"/>
        <v>3231</v>
      </c>
    </row>
    <row r="85" spans="1:18" ht="18" customHeight="1" outlineLevel="1" x14ac:dyDescent="0.25">
      <c r="A85" s="5" t="s">
        <v>92</v>
      </c>
      <c r="B85" s="5">
        <v>52</v>
      </c>
      <c r="C85" s="30" t="str">
        <f t="shared" si="33"/>
        <v>3233</v>
      </c>
      <c r="D85" s="30" t="str">
        <f t="shared" si="34"/>
        <v>3</v>
      </c>
      <c r="E85" s="30" t="str">
        <f t="shared" si="35"/>
        <v>32</v>
      </c>
      <c r="F85" s="24">
        <v>12</v>
      </c>
      <c r="G85" s="5" t="s">
        <v>92</v>
      </c>
      <c r="H85" s="5">
        <v>52</v>
      </c>
      <c r="I85" s="25" t="s">
        <v>77</v>
      </c>
      <c r="J85" s="75">
        <f t="shared" si="37"/>
        <v>3233</v>
      </c>
      <c r="K85" s="5" t="s">
        <v>78</v>
      </c>
      <c r="L85" s="29">
        <v>17.32</v>
      </c>
      <c r="M85" s="71"/>
      <c r="N85" s="29"/>
      <c r="O85" s="29">
        <f t="shared" si="27"/>
        <v>0</v>
      </c>
      <c r="P85" s="29" t="str">
        <f t="shared" si="28"/>
        <v/>
      </c>
      <c r="Q85" s="5" t="str">
        <f>LEFT(I85,1)</f>
        <v>3</v>
      </c>
      <c r="R85" s="75">
        <f t="shared" si="36"/>
        <v>3233</v>
      </c>
    </row>
    <row r="86" spans="1:18" ht="18" customHeight="1" outlineLevel="1" x14ac:dyDescent="0.25">
      <c r="A86" s="5" t="s">
        <v>92</v>
      </c>
      <c r="B86" s="5">
        <v>52</v>
      </c>
      <c r="C86" s="30" t="str">
        <f t="shared" si="33"/>
        <v>3237</v>
      </c>
      <c r="D86" s="30" t="str">
        <f t="shared" si="34"/>
        <v>3</v>
      </c>
      <c r="E86" s="30" t="str">
        <f t="shared" si="35"/>
        <v>32</v>
      </c>
      <c r="F86" s="24">
        <v>13</v>
      </c>
      <c r="G86" s="5" t="s">
        <v>92</v>
      </c>
      <c r="H86" s="5">
        <v>52</v>
      </c>
      <c r="I86" s="25" t="s">
        <v>60</v>
      </c>
      <c r="J86" s="75">
        <f t="shared" si="37"/>
        <v>3237</v>
      </c>
      <c r="K86" s="5" t="s">
        <v>61</v>
      </c>
      <c r="L86" s="29">
        <v>15341.25</v>
      </c>
      <c r="M86" s="71">
        <v>45125.754860972855</v>
      </c>
      <c r="N86" s="29">
        <v>18087.66</v>
      </c>
      <c r="O86" s="29">
        <f t="shared" si="27"/>
        <v>1.1790212661940846</v>
      </c>
      <c r="P86" s="29">
        <f t="shared" si="28"/>
        <v>0.40082786550000005</v>
      </c>
      <c r="Q86" s="5" t="str">
        <f t="shared" ref="Q86:Q94" si="38">LEFT(I86,1)</f>
        <v>3</v>
      </c>
      <c r="R86" s="75">
        <f t="shared" si="36"/>
        <v>3237</v>
      </c>
    </row>
    <row r="87" spans="1:18" ht="18" customHeight="1" outlineLevel="1" x14ac:dyDescent="0.25">
      <c r="A87" s="5" t="s">
        <v>92</v>
      </c>
      <c r="B87" s="5">
        <v>52</v>
      </c>
      <c r="C87" s="30" t="str">
        <f t="shared" si="33"/>
        <v>3239</v>
      </c>
      <c r="D87" s="30" t="str">
        <f t="shared" si="34"/>
        <v>3</v>
      </c>
      <c r="E87" s="30" t="str">
        <f t="shared" si="35"/>
        <v>32</v>
      </c>
      <c r="F87" s="24">
        <v>14</v>
      </c>
      <c r="G87" s="5" t="s">
        <v>92</v>
      </c>
      <c r="H87" s="5">
        <v>52</v>
      </c>
      <c r="I87" s="25" t="s">
        <v>79</v>
      </c>
      <c r="J87" s="75">
        <f t="shared" si="37"/>
        <v>3239</v>
      </c>
      <c r="K87" s="5" t="s">
        <v>80</v>
      </c>
      <c r="L87" s="29">
        <v>5155.1000000000004</v>
      </c>
      <c r="M87" s="71">
        <v>8361.5369301214414</v>
      </c>
      <c r="N87" s="29">
        <v>2886.25</v>
      </c>
      <c r="O87" s="29">
        <f t="shared" si="27"/>
        <v>0.55988244650928198</v>
      </c>
      <c r="P87" s="29">
        <f t="shared" si="28"/>
        <v>0.34518175595238093</v>
      </c>
      <c r="Q87" s="5" t="str">
        <f t="shared" si="38"/>
        <v>3</v>
      </c>
      <c r="R87" s="75">
        <f t="shared" si="36"/>
        <v>3239</v>
      </c>
    </row>
    <row r="88" spans="1:18" ht="18" customHeight="1" outlineLevel="1" x14ac:dyDescent="0.25">
      <c r="A88" s="5" t="s">
        <v>92</v>
      </c>
      <c r="B88" s="5">
        <v>52</v>
      </c>
      <c r="C88" s="30" t="str">
        <f t="shared" si="33"/>
        <v>3241</v>
      </c>
      <c r="D88" s="30" t="str">
        <f t="shared" si="34"/>
        <v>3</v>
      </c>
      <c r="E88" s="30" t="str">
        <f t="shared" si="35"/>
        <v>32</v>
      </c>
      <c r="F88" s="24">
        <v>15</v>
      </c>
      <c r="G88" s="5" t="s">
        <v>92</v>
      </c>
      <c r="H88" s="5">
        <v>52</v>
      </c>
      <c r="I88" s="25" t="s">
        <v>81</v>
      </c>
      <c r="J88" s="75">
        <f t="shared" si="37"/>
        <v>3241</v>
      </c>
      <c r="K88" s="5" t="s">
        <v>82</v>
      </c>
      <c r="L88" s="29">
        <v>1373</v>
      </c>
      <c r="M88" s="71">
        <v>3981.6842524387812</v>
      </c>
      <c r="N88" s="29">
        <v>4409.32</v>
      </c>
      <c r="O88" s="29">
        <f t="shared" si="27"/>
        <v>3.2114493809176983</v>
      </c>
      <c r="P88" s="29">
        <f t="shared" si="28"/>
        <v>1.1074007180000001</v>
      </c>
      <c r="Q88" s="5" t="str">
        <f t="shared" si="38"/>
        <v>3</v>
      </c>
      <c r="R88" s="75">
        <f t="shared" si="36"/>
        <v>3241</v>
      </c>
    </row>
    <row r="89" spans="1:18" ht="18" customHeight="1" outlineLevel="1" x14ac:dyDescent="0.25">
      <c r="A89" s="5" t="s">
        <v>92</v>
      </c>
      <c r="B89" s="5">
        <v>52</v>
      </c>
      <c r="C89" s="30" t="str">
        <f t="shared" si="33"/>
        <v>3293</v>
      </c>
      <c r="D89" s="30" t="str">
        <f t="shared" si="34"/>
        <v>3</v>
      </c>
      <c r="E89" s="30" t="str">
        <f t="shared" si="35"/>
        <v>32</v>
      </c>
      <c r="F89" s="24">
        <v>16</v>
      </c>
      <c r="G89" s="5" t="s">
        <v>92</v>
      </c>
      <c r="H89" s="5">
        <v>52</v>
      </c>
      <c r="I89" s="25" t="s">
        <v>83</v>
      </c>
      <c r="J89" s="75">
        <f t="shared" si="37"/>
        <v>3293</v>
      </c>
      <c r="K89" s="5" t="s">
        <v>84</v>
      </c>
      <c r="L89" s="29">
        <v>471.43</v>
      </c>
      <c r="M89" s="71">
        <v>663.61404207313024</v>
      </c>
      <c r="N89" s="29">
        <v>1135.1099999999999</v>
      </c>
      <c r="O89" s="29">
        <f t="shared" si="27"/>
        <v>2.4078017945400161</v>
      </c>
      <c r="P89" s="29">
        <f t="shared" si="28"/>
        <v>1.7104972589999998</v>
      </c>
      <c r="Q89" s="5" t="str">
        <f t="shared" si="38"/>
        <v>3</v>
      </c>
      <c r="R89" s="75">
        <f t="shared" si="36"/>
        <v>3293</v>
      </c>
    </row>
    <row r="90" spans="1:18" ht="18" customHeight="1" outlineLevel="1" x14ac:dyDescent="0.25">
      <c r="A90" s="5" t="s">
        <v>92</v>
      </c>
      <c r="B90" s="5">
        <v>52</v>
      </c>
      <c r="C90" s="30" t="str">
        <f t="shared" si="33"/>
        <v>3432</v>
      </c>
      <c r="D90" s="30" t="str">
        <f t="shared" si="34"/>
        <v>3</v>
      </c>
      <c r="E90" s="30" t="str">
        <f t="shared" si="35"/>
        <v>34</v>
      </c>
      <c r="F90" s="24">
        <v>17</v>
      </c>
      <c r="G90" s="5" t="s">
        <v>92</v>
      </c>
      <c r="H90" s="5">
        <v>52</v>
      </c>
      <c r="I90" s="25" t="s">
        <v>119</v>
      </c>
      <c r="J90" s="75">
        <f t="shared" si="37"/>
        <v>3432</v>
      </c>
      <c r="K90" s="5" t="s">
        <v>109</v>
      </c>
      <c r="L90" s="29">
        <v>22.77</v>
      </c>
      <c r="M90" s="71"/>
      <c r="N90" s="29"/>
      <c r="O90" s="29">
        <f t="shared" si="27"/>
        <v>0</v>
      </c>
      <c r="P90" s="29" t="str">
        <f t="shared" si="28"/>
        <v/>
      </c>
      <c r="Q90" s="5" t="str">
        <f t="shared" si="38"/>
        <v>3</v>
      </c>
      <c r="R90" s="75">
        <f t="shared" si="36"/>
        <v>3432</v>
      </c>
    </row>
    <row r="91" spans="1:18" ht="18" customHeight="1" outlineLevel="1" x14ac:dyDescent="0.25">
      <c r="A91" s="5" t="s">
        <v>92</v>
      </c>
      <c r="B91" s="5">
        <v>52</v>
      </c>
      <c r="C91" s="30" t="str">
        <f t="shared" si="33"/>
        <v>3721</v>
      </c>
      <c r="D91" s="30" t="str">
        <f t="shared" si="34"/>
        <v>3</v>
      </c>
      <c r="E91" s="30" t="str">
        <f t="shared" si="35"/>
        <v>37</v>
      </c>
      <c r="F91" s="24">
        <v>18</v>
      </c>
      <c r="G91" s="5" t="s">
        <v>92</v>
      </c>
      <c r="H91" s="5">
        <v>52</v>
      </c>
      <c r="I91" s="25" t="s">
        <v>120</v>
      </c>
      <c r="J91" s="75">
        <f t="shared" si="37"/>
        <v>3721</v>
      </c>
      <c r="K91" s="5" t="s">
        <v>121</v>
      </c>
      <c r="L91" s="29">
        <v>1659.03</v>
      </c>
      <c r="M91" s="71">
        <v>2654.4561682925209</v>
      </c>
      <c r="N91" s="29"/>
      <c r="O91" s="29">
        <f t="shared" si="27"/>
        <v>0</v>
      </c>
      <c r="P91" s="29">
        <f t="shared" si="28"/>
        <v>0</v>
      </c>
      <c r="Q91" s="5" t="str">
        <f t="shared" si="38"/>
        <v>3</v>
      </c>
      <c r="R91" s="75">
        <f t="shared" si="36"/>
        <v>3721</v>
      </c>
    </row>
    <row r="92" spans="1:18" ht="18" customHeight="1" outlineLevel="1" x14ac:dyDescent="0.25">
      <c r="A92" s="5" t="s">
        <v>92</v>
      </c>
      <c r="B92" s="5">
        <v>52</v>
      </c>
      <c r="C92" s="30" t="str">
        <f t="shared" si="33"/>
        <v>3831</v>
      </c>
      <c r="D92" s="30" t="str">
        <f t="shared" si="34"/>
        <v>3</v>
      </c>
      <c r="E92" s="30" t="str">
        <f t="shared" si="35"/>
        <v>38</v>
      </c>
      <c r="F92" s="24">
        <v>19</v>
      </c>
      <c r="G92" s="5" t="s">
        <v>92</v>
      </c>
      <c r="H92" s="5">
        <v>52</v>
      </c>
      <c r="I92" s="25" t="s">
        <v>122</v>
      </c>
      <c r="J92" s="75">
        <f t="shared" si="37"/>
        <v>3831</v>
      </c>
      <c r="K92" s="5" t="s">
        <v>123</v>
      </c>
      <c r="L92" s="29">
        <v>1990.84</v>
      </c>
      <c r="M92" s="71"/>
      <c r="N92" s="29"/>
      <c r="O92" s="29">
        <f t="shared" si="27"/>
        <v>0</v>
      </c>
      <c r="P92" s="29" t="str">
        <f t="shared" si="28"/>
        <v/>
      </c>
      <c r="Q92" s="5" t="str">
        <f t="shared" si="38"/>
        <v>3</v>
      </c>
      <c r="R92" s="75">
        <f t="shared" si="36"/>
        <v>3831</v>
      </c>
    </row>
    <row r="93" spans="1:18" ht="18" customHeight="1" outlineLevel="1" x14ac:dyDescent="0.25">
      <c r="A93" s="5" t="s">
        <v>92</v>
      </c>
      <c r="B93" s="5">
        <v>52</v>
      </c>
      <c r="C93" s="30" t="str">
        <f t="shared" ref="C93:C95" si="39">I93</f>
        <v>4221</v>
      </c>
      <c r="D93" s="30" t="str">
        <f t="shared" ref="D93:D95" si="40">LEFT(C93,1)</f>
        <v>4</v>
      </c>
      <c r="E93" s="30" t="str">
        <f t="shared" ref="E93:E95" si="41">LEFT(C93,2)</f>
        <v>42</v>
      </c>
      <c r="F93" s="24">
        <v>20</v>
      </c>
      <c r="G93" s="5" t="s">
        <v>92</v>
      </c>
      <c r="H93" s="5">
        <v>52</v>
      </c>
      <c r="I93" s="25" t="s">
        <v>110</v>
      </c>
      <c r="J93" s="75">
        <f t="shared" si="37"/>
        <v>4221</v>
      </c>
      <c r="K93" s="5" t="s">
        <v>111</v>
      </c>
      <c r="L93" s="29">
        <v>1993.57</v>
      </c>
      <c r="M93" s="71"/>
      <c r="N93" s="29">
        <v>851.04</v>
      </c>
      <c r="O93" s="29">
        <f t="shared" si="27"/>
        <v>0.42689245925650965</v>
      </c>
      <c r="P93" s="29" t="str">
        <f t="shared" si="28"/>
        <v/>
      </c>
      <c r="Q93" s="5" t="str">
        <f t="shared" si="38"/>
        <v>4</v>
      </c>
      <c r="R93" s="75">
        <f t="shared" si="36"/>
        <v>4221</v>
      </c>
    </row>
    <row r="94" spans="1:18" ht="18" customHeight="1" outlineLevel="1" x14ac:dyDescent="0.25">
      <c r="A94" s="5" t="s">
        <v>92</v>
      </c>
      <c r="B94" s="5">
        <v>52</v>
      </c>
      <c r="C94" s="30" t="str">
        <f t="shared" si="39"/>
        <v>4241</v>
      </c>
      <c r="D94" s="30" t="str">
        <f t="shared" si="40"/>
        <v>4</v>
      </c>
      <c r="E94" s="30" t="str">
        <f t="shared" si="41"/>
        <v>42</v>
      </c>
      <c r="F94" s="24">
        <v>21</v>
      </c>
      <c r="G94" s="5" t="s">
        <v>92</v>
      </c>
      <c r="H94" s="5">
        <v>52</v>
      </c>
      <c r="I94" s="25" t="s">
        <v>88</v>
      </c>
      <c r="J94" s="75">
        <f t="shared" si="37"/>
        <v>4241</v>
      </c>
      <c r="K94" s="5" t="s">
        <v>89</v>
      </c>
      <c r="L94" s="29">
        <v>1344.42</v>
      </c>
      <c r="M94" s="71">
        <v>1327.2280841462605</v>
      </c>
      <c r="N94" s="29">
        <v>1135.21</v>
      </c>
      <c r="O94" s="29">
        <f t="shared" si="27"/>
        <v>0.84438642686065368</v>
      </c>
      <c r="P94" s="29">
        <f t="shared" si="28"/>
        <v>0.85532397450000008</v>
      </c>
      <c r="Q94" s="5" t="str">
        <f t="shared" si="38"/>
        <v>4</v>
      </c>
      <c r="R94" s="75">
        <f t="shared" si="36"/>
        <v>4241</v>
      </c>
    </row>
    <row r="95" spans="1:18" ht="18" customHeight="1" outlineLevel="1" x14ac:dyDescent="0.25">
      <c r="A95" s="5" t="s">
        <v>92</v>
      </c>
      <c r="B95" s="5">
        <v>52</v>
      </c>
      <c r="C95" s="30" t="str">
        <f t="shared" si="39"/>
        <v>4262</v>
      </c>
      <c r="D95" s="30" t="str">
        <f t="shared" si="40"/>
        <v>4</v>
      </c>
      <c r="E95" s="30" t="str">
        <f t="shared" si="41"/>
        <v>42</v>
      </c>
      <c r="F95" s="24"/>
      <c r="G95" s="5" t="s">
        <v>92</v>
      </c>
      <c r="H95" s="5">
        <v>52</v>
      </c>
      <c r="I95" s="25" t="s">
        <v>124</v>
      </c>
      <c r="J95" s="75">
        <f t="shared" si="37"/>
        <v>4262</v>
      </c>
      <c r="K95" s="5" t="s">
        <v>125</v>
      </c>
      <c r="L95" s="29"/>
      <c r="M95" s="72"/>
      <c r="N95" s="29"/>
      <c r="O95" s="29" t="str">
        <f t="shared" si="27"/>
        <v/>
      </c>
      <c r="P95" s="29" t="str">
        <f t="shared" si="28"/>
        <v/>
      </c>
    </row>
    <row r="96" spans="1:18" ht="18" customHeight="1" outlineLevel="1" x14ac:dyDescent="0.25">
      <c r="A96" s="5" t="s">
        <v>126</v>
      </c>
      <c r="B96" s="5">
        <v>11</v>
      </c>
      <c r="C96" s="30" t="str">
        <f t="shared" ref="C96:C125" si="42">I96</f>
        <v>3111</v>
      </c>
      <c r="D96" s="30" t="str">
        <f t="shared" ref="D96:D125" si="43">LEFT(C96,1)</f>
        <v>3</v>
      </c>
      <c r="E96" s="30" t="str">
        <f t="shared" ref="E96:E125" si="44">LEFT(C96,2)</f>
        <v>31</v>
      </c>
      <c r="F96" s="24"/>
      <c r="G96" s="5" t="s">
        <v>126</v>
      </c>
      <c r="H96" s="5">
        <v>11</v>
      </c>
      <c r="I96" s="25" t="s">
        <v>48</v>
      </c>
      <c r="J96" s="75">
        <f t="shared" si="37"/>
        <v>3111</v>
      </c>
      <c r="K96" s="5" t="s">
        <v>49</v>
      </c>
      <c r="L96" s="29"/>
      <c r="M96" s="72"/>
      <c r="N96" s="29"/>
      <c r="O96" s="29" t="str">
        <f t="shared" si="27"/>
        <v/>
      </c>
      <c r="P96" s="29" t="str">
        <f t="shared" si="28"/>
        <v/>
      </c>
    </row>
    <row r="97" spans="1:18" ht="18" customHeight="1" outlineLevel="1" x14ac:dyDescent="0.25">
      <c r="A97" s="5" t="s">
        <v>126</v>
      </c>
      <c r="B97" s="5">
        <v>11</v>
      </c>
      <c r="C97" s="30" t="str">
        <f t="shared" si="42"/>
        <v>3121</v>
      </c>
      <c r="D97" s="30" t="str">
        <f t="shared" si="43"/>
        <v>3</v>
      </c>
      <c r="E97" s="30" t="str">
        <f t="shared" si="44"/>
        <v>31</v>
      </c>
      <c r="F97" s="24"/>
      <c r="G97" s="5" t="s">
        <v>126</v>
      </c>
      <c r="H97" s="5">
        <v>11</v>
      </c>
      <c r="I97" s="25" t="s">
        <v>50</v>
      </c>
      <c r="J97" s="75">
        <f t="shared" si="37"/>
        <v>3121</v>
      </c>
      <c r="K97" s="5" t="s">
        <v>51</v>
      </c>
      <c r="L97" s="29"/>
      <c r="M97" s="72"/>
      <c r="N97" s="29"/>
      <c r="O97" s="29" t="str">
        <f t="shared" si="27"/>
        <v/>
      </c>
      <c r="P97" s="29" t="str">
        <f t="shared" si="28"/>
        <v/>
      </c>
    </row>
    <row r="98" spans="1:18" ht="18" customHeight="1" outlineLevel="1" x14ac:dyDescent="0.25">
      <c r="A98" s="5" t="s">
        <v>126</v>
      </c>
      <c r="B98" s="5">
        <v>11</v>
      </c>
      <c r="C98" s="30" t="str">
        <f t="shared" si="42"/>
        <v>3132</v>
      </c>
      <c r="D98" s="30" t="str">
        <f t="shared" si="43"/>
        <v>3</v>
      </c>
      <c r="E98" s="30" t="str">
        <f t="shared" si="44"/>
        <v>31</v>
      </c>
      <c r="F98" s="24"/>
      <c r="G98" s="5" t="s">
        <v>126</v>
      </c>
      <c r="H98" s="5">
        <v>11</v>
      </c>
      <c r="I98" s="25" t="s">
        <v>52</v>
      </c>
      <c r="J98" s="75">
        <f t="shared" si="37"/>
        <v>3132</v>
      </c>
      <c r="K98" s="5" t="s">
        <v>53</v>
      </c>
      <c r="L98" s="29"/>
      <c r="M98" s="72"/>
      <c r="N98" s="29"/>
      <c r="O98" s="29" t="str">
        <f t="shared" si="27"/>
        <v/>
      </c>
      <c r="P98" s="29" t="str">
        <f t="shared" si="28"/>
        <v/>
      </c>
    </row>
    <row r="99" spans="1:18" ht="18" customHeight="1" outlineLevel="1" x14ac:dyDescent="0.25">
      <c r="A99" s="5" t="s">
        <v>126</v>
      </c>
      <c r="B99" s="5">
        <v>11</v>
      </c>
      <c r="C99" s="30" t="str">
        <f t="shared" si="42"/>
        <v>3211</v>
      </c>
      <c r="D99" s="30" t="str">
        <f t="shared" si="43"/>
        <v>3</v>
      </c>
      <c r="E99" s="30" t="str">
        <f t="shared" si="44"/>
        <v>32</v>
      </c>
      <c r="F99" s="24">
        <v>1</v>
      </c>
      <c r="G99" s="5" t="s">
        <v>126</v>
      </c>
      <c r="H99" s="5">
        <v>11</v>
      </c>
      <c r="I99" s="25" t="s">
        <v>66</v>
      </c>
      <c r="J99" s="75">
        <f t="shared" si="37"/>
        <v>3211</v>
      </c>
      <c r="K99" s="5" t="s">
        <v>67</v>
      </c>
      <c r="L99" s="29">
        <v>3205.02</v>
      </c>
      <c r="M99" s="71">
        <v>10000</v>
      </c>
      <c r="N99" s="29">
        <v>2718.42</v>
      </c>
      <c r="O99" s="29">
        <f t="shared" si="27"/>
        <v>0.84817567441076813</v>
      </c>
      <c r="P99" s="29">
        <f t="shared" si="28"/>
        <v>0.27184200000000003</v>
      </c>
      <c r="Q99" s="5" t="str">
        <f>LEFT(I99,1)</f>
        <v>3</v>
      </c>
      <c r="R99" s="75">
        <f>I99*1</f>
        <v>3211</v>
      </c>
    </row>
    <row r="100" spans="1:18" ht="18" customHeight="1" outlineLevel="1" x14ac:dyDescent="0.25">
      <c r="A100" s="5" t="s">
        <v>126</v>
      </c>
      <c r="B100" s="5">
        <v>11</v>
      </c>
      <c r="C100" s="30" t="str">
        <f t="shared" si="42"/>
        <v>3213</v>
      </c>
      <c r="D100" s="30" t="str">
        <f t="shared" si="43"/>
        <v>3</v>
      </c>
      <c r="E100" s="30" t="str">
        <f t="shared" si="44"/>
        <v>32</v>
      </c>
      <c r="F100" s="24">
        <v>2</v>
      </c>
      <c r="G100" s="5" t="s">
        <v>126</v>
      </c>
      <c r="H100" s="5">
        <v>11</v>
      </c>
      <c r="I100" s="25" t="s">
        <v>69</v>
      </c>
      <c r="J100" s="75">
        <f t="shared" si="37"/>
        <v>3213</v>
      </c>
      <c r="K100" s="5" t="s">
        <v>70</v>
      </c>
      <c r="L100" s="29">
        <v>660.91</v>
      </c>
      <c r="M100" s="71">
        <v>1400</v>
      </c>
      <c r="N100" s="29">
        <v>538.33000000000004</v>
      </c>
      <c r="O100" s="29">
        <f t="shared" si="27"/>
        <v>0.81452845319332445</v>
      </c>
      <c r="P100" s="29">
        <f t="shared" si="28"/>
        <v>0.38452142857142863</v>
      </c>
      <c r="Q100" s="5" t="str">
        <f t="shared" ref="Q100:Q133" si="45">LEFT(I100,1)</f>
        <v>3</v>
      </c>
      <c r="R100" s="75">
        <f t="shared" ref="R100:R133" si="46">I100*1</f>
        <v>3213</v>
      </c>
    </row>
    <row r="101" spans="1:18" ht="18" customHeight="1" outlineLevel="1" x14ac:dyDescent="0.25">
      <c r="A101" s="5" t="s">
        <v>126</v>
      </c>
      <c r="B101" s="5">
        <v>11</v>
      </c>
      <c r="C101" s="30" t="str">
        <f t="shared" si="42"/>
        <v>3221</v>
      </c>
      <c r="D101" s="30" t="str">
        <f t="shared" si="43"/>
        <v>3</v>
      </c>
      <c r="E101" s="30" t="str">
        <f t="shared" si="44"/>
        <v>32</v>
      </c>
      <c r="F101" s="24">
        <v>3</v>
      </c>
      <c r="G101" s="5" t="s">
        <v>126</v>
      </c>
      <c r="H101" s="5">
        <v>11</v>
      </c>
      <c r="I101" s="25" t="s">
        <v>71</v>
      </c>
      <c r="J101" s="75">
        <f t="shared" si="37"/>
        <v>3221</v>
      </c>
      <c r="K101" s="5" t="s">
        <v>72</v>
      </c>
      <c r="L101" s="29">
        <v>2064.0500000000002</v>
      </c>
      <c r="M101" s="71">
        <v>1500</v>
      </c>
      <c r="N101" s="29">
        <v>1313.56</v>
      </c>
      <c r="O101" s="29">
        <f t="shared" si="27"/>
        <v>0.63639931203216971</v>
      </c>
      <c r="P101" s="29">
        <f t="shared" si="28"/>
        <v>0.87570666666666663</v>
      </c>
      <c r="Q101" s="5" t="str">
        <f t="shared" si="45"/>
        <v>3</v>
      </c>
      <c r="R101" s="75">
        <f t="shared" si="46"/>
        <v>3221</v>
      </c>
    </row>
    <row r="102" spans="1:18" ht="18" customHeight="1" outlineLevel="1" x14ac:dyDescent="0.25">
      <c r="A102" s="5" t="s">
        <v>126</v>
      </c>
      <c r="B102" s="5">
        <v>11</v>
      </c>
      <c r="C102" s="30" t="str">
        <f t="shared" si="42"/>
        <v>3223</v>
      </c>
      <c r="D102" s="30" t="str">
        <f t="shared" si="43"/>
        <v>3</v>
      </c>
      <c r="E102" s="30" t="str">
        <f t="shared" si="44"/>
        <v>32</v>
      </c>
      <c r="F102" s="24">
        <v>4</v>
      </c>
      <c r="G102" s="5" t="s">
        <v>126</v>
      </c>
      <c r="H102" s="5">
        <v>11</v>
      </c>
      <c r="I102" s="25" t="s">
        <v>93</v>
      </c>
      <c r="J102" s="75">
        <f t="shared" si="37"/>
        <v>3223</v>
      </c>
      <c r="K102" s="5" t="s">
        <v>94</v>
      </c>
      <c r="L102" s="29">
        <v>6890.52</v>
      </c>
      <c r="M102" s="71">
        <v>24200</v>
      </c>
      <c r="N102" s="29">
        <v>4110.6000000000004</v>
      </c>
      <c r="O102" s="29">
        <f t="shared" si="27"/>
        <v>0.59655875028299754</v>
      </c>
      <c r="P102" s="29">
        <f t="shared" si="28"/>
        <v>0.16985950413223141</v>
      </c>
      <c r="Q102" s="5" t="str">
        <f t="shared" si="45"/>
        <v>3</v>
      </c>
      <c r="R102" s="75">
        <f t="shared" si="46"/>
        <v>3223</v>
      </c>
    </row>
    <row r="103" spans="1:18" ht="18" customHeight="1" outlineLevel="1" x14ac:dyDescent="0.25">
      <c r="A103" s="5" t="s">
        <v>126</v>
      </c>
      <c r="B103" s="5">
        <v>11</v>
      </c>
      <c r="C103" s="30" t="str">
        <f t="shared" si="42"/>
        <v>3224</v>
      </c>
      <c r="D103" s="30" t="str">
        <f t="shared" si="43"/>
        <v>3</v>
      </c>
      <c r="E103" s="30" t="str">
        <f t="shared" si="44"/>
        <v>32</v>
      </c>
      <c r="F103" s="24">
        <v>5</v>
      </c>
      <c r="G103" s="5" t="s">
        <v>126</v>
      </c>
      <c r="H103" s="5">
        <v>11</v>
      </c>
      <c r="I103" s="25" t="s">
        <v>95</v>
      </c>
      <c r="J103" s="75">
        <f t="shared" si="37"/>
        <v>3224</v>
      </c>
      <c r="K103" s="5" t="s">
        <v>96</v>
      </c>
      <c r="L103" s="29">
        <v>74.91</v>
      </c>
      <c r="M103" s="71">
        <v>800</v>
      </c>
      <c r="N103" s="29"/>
      <c r="O103" s="29">
        <f t="shared" si="27"/>
        <v>0</v>
      </c>
      <c r="P103" s="29">
        <f t="shared" si="28"/>
        <v>0</v>
      </c>
      <c r="Q103" s="5" t="str">
        <f t="shared" si="45"/>
        <v>3</v>
      </c>
      <c r="R103" s="75">
        <f t="shared" si="46"/>
        <v>3224</v>
      </c>
    </row>
    <row r="104" spans="1:18" ht="18" customHeight="1" outlineLevel="1" x14ac:dyDescent="0.25">
      <c r="A104" s="5" t="s">
        <v>126</v>
      </c>
      <c r="B104" s="5">
        <v>11</v>
      </c>
      <c r="C104" s="30" t="str">
        <f t="shared" si="42"/>
        <v>3225</v>
      </c>
      <c r="D104" s="30" t="str">
        <f t="shared" si="43"/>
        <v>3</v>
      </c>
      <c r="E104" s="30" t="str">
        <f t="shared" si="44"/>
        <v>32</v>
      </c>
      <c r="F104" s="24">
        <v>6</v>
      </c>
      <c r="G104" s="5" t="s">
        <v>126</v>
      </c>
      <c r="H104" s="5">
        <v>11</v>
      </c>
      <c r="I104" s="25" t="s">
        <v>73</v>
      </c>
      <c r="J104" s="75">
        <f t="shared" si="37"/>
        <v>3225</v>
      </c>
      <c r="K104" s="5" t="s">
        <v>74</v>
      </c>
      <c r="L104" s="29">
        <v>254.69</v>
      </c>
      <c r="M104" s="71">
        <v>695</v>
      </c>
      <c r="N104" s="29"/>
      <c r="O104" s="29">
        <f t="shared" si="27"/>
        <v>0</v>
      </c>
      <c r="P104" s="29">
        <f t="shared" si="28"/>
        <v>0</v>
      </c>
      <c r="Q104" s="5" t="str">
        <f t="shared" si="45"/>
        <v>3</v>
      </c>
      <c r="R104" s="75">
        <f t="shared" si="46"/>
        <v>3225</v>
      </c>
    </row>
    <row r="105" spans="1:18" ht="18" customHeight="1" outlineLevel="1" x14ac:dyDescent="0.25">
      <c r="A105" s="5" t="s">
        <v>126</v>
      </c>
      <c r="B105" s="5">
        <v>11</v>
      </c>
      <c r="C105" s="30" t="str">
        <f t="shared" si="42"/>
        <v>3227</v>
      </c>
      <c r="D105" s="30" t="str">
        <f t="shared" si="43"/>
        <v>3</v>
      </c>
      <c r="E105" s="30" t="str">
        <f t="shared" si="44"/>
        <v>32</v>
      </c>
      <c r="F105" s="24">
        <v>7</v>
      </c>
      <c r="G105" s="5" t="s">
        <v>126</v>
      </c>
      <c r="H105" s="5">
        <v>11</v>
      </c>
      <c r="I105" s="25" t="s">
        <v>97</v>
      </c>
      <c r="J105" s="75">
        <f t="shared" si="37"/>
        <v>3227</v>
      </c>
      <c r="K105" s="5" t="s">
        <v>98</v>
      </c>
      <c r="L105" s="29"/>
      <c r="M105" s="71">
        <v>132.72280841462606</v>
      </c>
      <c r="N105" s="29"/>
      <c r="O105" s="29" t="str">
        <f t="shared" si="27"/>
        <v/>
      </c>
      <c r="P105" s="29">
        <f t="shared" si="28"/>
        <v>0</v>
      </c>
      <c r="Q105" s="5" t="str">
        <f t="shared" si="45"/>
        <v>3</v>
      </c>
      <c r="R105" s="75">
        <f t="shared" si="46"/>
        <v>3227</v>
      </c>
    </row>
    <row r="106" spans="1:18" ht="18" customHeight="1" outlineLevel="1" x14ac:dyDescent="0.25">
      <c r="A106" s="5" t="s">
        <v>126</v>
      </c>
      <c r="B106" s="5">
        <v>11</v>
      </c>
      <c r="C106" s="30" t="str">
        <f t="shared" si="42"/>
        <v>3231</v>
      </c>
      <c r="D106" s="30" t="str">
        <f t="shared" si="43"/>
        <v>3</v>
      </c>
      <c r="E106" s="30" t="str">
        <f t="shared" si="44"/>
        <v>32</v>
      </c>
      <c r="F106" s="24">
        <v>8</v>
      </c>
      <c r="G106" s="5" t="s">
        <v>126</v>
      </c>
      <c r="H106" s="5">
        <v>11</v>
      </c>
      <c r="I106" s="25" t="s">
        <v>99</v>
      </c>
      <c r="J106" s="75">
        <f t="shared" si="37"/>
        <v>3231</v>
      </c>
      <c r="K106" s="5" t="s">
        <v>100</v>
      </c>
      <c r="L106" s="29">
        <v>1941.91</v>
      </c>
      <c r="M106" s="71">
        <v>9490</v>
      </c>
      <c r="N106" s="29">
        <v>2439.63</v>
      </c>
      <c r="O106" s="29">
        <f t="shared" si="27"/>
        <v>1.2563043601402744</v>
      </c>
      <c r="P106" s="29">
        <f t="shared" si="28"/>
        <v>0.2570737618545838</v>
      </c>
      <c r="Q106" s="5" t="str">
        <f t="shared" si="45"/>
        <v>3</v>
      </c>
      <c r="R106" s="75">
        <f t="shared" si="46"/>
        <v>3231</v>
      </c>
    </row>
    <row r="107" spans="1:18" ht="18" customHeight="1" outlineLevel="1" x14ac:dyDescent="0.25">
      <c r="A107" s="5" t="s">
        <v>126</v>
      </c>
      <c r="B107" s="5">
        <v>11</v>
      </c>
      <c r="C107" s="30" t="str">
        <f t="shared" si="42"/>
        <v>3232</v>
      </c>
      <c r="D107" s="30" t="str">
        <f t="shared" si="43"/>
        <v>3</v>
      </c>
      <c r="E107" s="30" t="str">
        <f t="shared" si="44"/>
        <v>32</v>
      </c>
      <c r="F107" s="24">
        <v>9</v>
      </c>
      <c r="G107" s="5" t="s">
        <v>126</v>
      </c>
      <c r="H107" s="5">
        <v>11</v>
      </c>
      <c r="I107" s="25" t="s">
        <v>75</v>
      </c>
      <c r="J107" s="75">
        <f t="shared" si="37"/>
        <v>3232</v>
      </c>
      <c r="K107" s="5" t="s">
        <v>76</v>
      </c>
      <c r="L107" s="29">
        <v>783.06</v>
      </c>
      <c r="M107" s="71">
        <v>3500</v>
      </c>
      <c r="N107" s="29"/>
      <c r="O107" s="29">
        <f t="shared" si="27"/>
        <v>0</v>
      </c>
      <c r="P107" s="29">
        <f t="shared" si="28"/>
        <v>0</v>
      </c>
      <c r="Q107" s="5" t="str">
        <f t="shared" si="45"/>
        <v>3</v>
      </c>
      <c r="R107" s="75">
        <f t="shared" si="46"/>
        <v>3232</v>
      </c>
    </row>
    <row r="108" spans="1:18" ht="18" customHeight="1" outlineLevel="1" x14ac:dyDescent="0.25">
      <c r="A108" s="5" t="s">
        <v>126</v>
      </c>
      <c r="B108" s="5">
        <v>11</v>
      </c>
      <c r="C108" s="30" t="str">
        <f t="shared" si="42"/>
        <v>3233</v>
      </c>
      <c r="D108" s="30" t="str">
        <f t="shared" si="43"/>
        <v>3</v>
      </c>
      <c r="E108" s="30" t="str">
        <f t="shared" si="44"/>
        <v>32</v>
      </c>
      <c r="F108" s="24">
        <v>10</v>
      </c>
      <c r="G108" s="5" t="s">
        <v>126</v>
      </c>
      <c r="H108" s="5">
        <v>11</v>
      </c>
      <c r="I108" s="25" t="s">
        <v>77</v>
      </c>
      <c r="J108" s="75">
        <f t="shared" si="37"/>
        <v>3233</v>
      </c>
      <c r="K108" s="5" t="s">
        <v>78</v>
      </c>
      <c r="L108" s="29">
        <v>1485.57</v>
      </c>
      <c r="M108" s="71">
        <v>1500</v>
      </c>
      <c r="N108" s="29"/>
      <c r="O108" s="29">
        <f t="shared" ref="O108:O133" si="47">IF(L108&lt;&gt;0,N108/L108,"")</f>
        <v>0</v>
      </c>
      <c r="P108" s="29">
        <f t="shared" ref="P108:P133" si="48">IF(M108&lt;&gt;0,N108/M108,"")</f>
        <v>0</v>
      </c>
      <c r="Q108" s="5" t="str">
        <f t="shared" si="45"/>
        <v>3</v>
      </c>
      <c r="R108" s="75">
        <f t="shared" si="46"/>
        <v>3233</v>
      </c>
    </row>
    <row r="109" spans="1:18" ht="18" customHeight="1" outlineLevel="1" x14ac:dyDescent="0.25">
      <c r="A109" s="5" t="s">
        <v>126</v>
      </c>
      <c r="B109" s="5">
        <v>11</v>
      </c>
      <c r="C109" s="30" t="str">
        <f t="shared" si="42"/>
        <v>3234</v>
      </c>
      <c r="D109" s="30" t="str">
        <f t="shared" si="43"/>
        <v>3</v>
      </c>
      <c r="E109" s="30" t="str">
        <f t="shared" si="44"/>
        <v>32</v>
      </c>
      <c r="F109" s="24">
        <v>11</v>
      </c>
      <c r="G109" s="5" t="s">
        <v>126</v>
      </c>
      <c r="H109" s="5">
        <v>11</v>
      </c>
      <c r="I109" s="25" t="s">
        <v>128</v>
      </c>
      <c r="J109" s="75">
        <f t="shared" si="37"/>
        <v>3234</v>
      </c>
      <c r="K109" s="5" t="s">
        <v>129</v>
      </c>
      <c r="L109" s="29">
        <v>1305.45</v>
      </c>
      <c r="M109" s="71">
        <v>4145</v>
      </c>
      <c r="N109" s="29">
        <v>1716.38</v>
      </c>
      <c r="O109" s="29">
        <f t="shared" si="47"/>
        <v>1.3147803439427017</v>
      </c>
      <c r="P109" s="29">
        <f t="shared" si="48"/>
        <v>0.41408443908323284</v>
      </c>
      <c r="Q109" s="5" t="str">
        <f t="shared" si="45"/>
        <v>3</v>
      </c>
      <c r="R109" s="75">
        <f t="shared" si="46"/>
        <v>3234</v>
      </c>
    </row>
    <row r="110" spans="1:18" ht="18" customHeight="1" outlineLevel="1" x14ac:dyDescent="0.25">
      <c r="A110" s="5" t="s">
        <v>126</v>
      </c>
      <c r="B110" s="5">
        <v>11</v>
      </c>
      <c r="C110" s="30" t="str">
        <f t="shared" si="42"/>
        <v>3235</v>
      </c>
      <c r="D110" s="30" t="str">
        <f t="shared" si="43"/>
        <v>3</v>
      </c>
      <c r="E110" s="30" t="str">
        <f t="shared" si="44"/>
        <v>32</v>
      </c>
      <c r="F110" s="24">
        <v>12</v>
      </c>
      <c r="G110" s="5" t="s">
        <v>126</v>
      </c>
      <c r="H110" s="5">
        <v>11</v>
      </c>
      <c r="I110" s="25" t="s">
        <v>101</v>
      </c>
      <c r="J110" s="75">
        <f t="shared" si="37"/>
        <v>3235</v>
      </c>
      <c r="K110" s="5" t="s">
        <v>102</v>
      </c>
      <c r="L110" s="29">
        <v>33038.97</v>
      </c>
      <c r="M110" s="71">
        <v>72068.484969141937</v>
      </c>
      <c r="N110" s="29">
        <v>35795.4</v>
      </c>
      <c r="O110" s="29">
        <f t="shared" si="47"/>
        <v>1.0834296589754462</v>
      </c>
      <c r="P110" s="29">
        <f t="shared" si="48"/>
        <v>0.49668589558011061</v>
      </c>
      <c r="Q110" s="5" t="str">
        <f t="shared" si="45"/>
        <v>3</v>
      </c>
      <c r="R110" s="75">
        <f t="shared" si="46"/>
        <v>3235</v>
      </c>
    </row>
    <row r="111" spans="1:18" ht="18" customHeight="1" outlineLevel="1" x14ac:dyDescent="0.25">
      <c r="A111" s="5" t="s">
        <v>126</v>
      </c>
      <c r="B111" s="5">
        <v>11</v>
      </c>
      <c r="C111" s="30" t="str">
        <f t="shared" si="42"/>
        <v>3236</v>
      </c>
      <c r="D111" s="30" t="str">
        <f t="shared" si="43"/>
        <v>3</v>
      </c>
      <c r="E111" s="30" t="str">
        <f t="shared" si="44"/>
        <v>32</v>
      </c>
      <c r="F111" s="24">
        <v>13</v>
      </c>
      <c r="G111" s="5" t="s">
        <v>126</v>
      </c>
      <c r="H111" s="5">
        <v>11</v>
      </c>
      <c r="I111" s="25" t="s">
        <v>130</v>
      </c>
      <c r="J111" s="75">
        <f t="shared" si="37"/>
        <v>3236</v>
      </c>
      <c r="K111" s="5" t="s">
        <v>131</v>
      </c>
      <c r="L111" s="29">
        <v>33.01</v>
      </c>
      <c r="M111" s="71">
        <v>729.97544628044329</v>
      </c>
      <c r="N111" s="29"/>
      <c r="O111" s="29">
        <f t="shared" si="47"/>
        <v>0</v>
      </c>
      <c r="P111" s="29">
        <f t="shared" si="48"/>
        <v>0</v>
      </c>
      <c r="Q111" s="5" t="str">
        <f t="shared" si="45"/>
        <v>3</v>
      </c>
      <c r="R111" s="75">
        <f t="shared" si="46"/>
        <v>3236</v>
      </c>
    </row>
    <row r="112" spans="1:18" ht="18" customHeight="1" outlineLevel="1" x14ac:dyDescent="0.25">
      <c r="A112" s="5" t="s">
        <v>126</v>
      </c>
      <c r="B112" s="5">
        <v>11</v>
      </c>
      <c r="C112" s="30" t="str">
        <f t="shared" si="42"/>
        <v>3237</v>
      </c>
      <c r="D112" s="30" t="str">
        <f t="shared" si="43"/>
        <v>3</v>
      </c>
      <c r="E112" s="30" t="str">
        <f t="shared" si="44"/>
        <v>32</v>
      </c>
      <c r="F112" s="24">
        <v>14</v>
      </c>
      <c r="G112" s="5" t="s">
        <v>126</v>
      </c>
      <c r="H112" s="5">
        <v>11</v>
      </c>
      <c r="I112" s="25" t="s">
        <v>60</v>
      </c>
      <c r="J112" s="75">
        <f t="shared" si="37"/>
        <v>3237</v>
      </c>
      <c r="K112" s="5" t="s">
        <v>61</v>
      </c>
      <c r="L112" s="29">
        <v>14881.62</v>
      </c>
      <c r="M112" s="71">
        <v>20000</v>
      </c>
      <c r="N112" s="29">
        <v>15705.02</v>
      </c>
      <c r="O112" s="29">
        <f t="shared" si="47"/>
        <v>1.0553299976749844</v>
      </c>
      <c r="P112" s="29">
        <f t="shared" si="48"/>
        <v>0.78525100000000003</v>
      </c>
      <c r="Q112" s="5" t="str">
        <f t="shared" si="45"/>
        <v>3</v>
      </c>
      <c r="R112" s="75">
        <f t="shared" si="46"/>
        <v>3237</v>
      </c>
    </row>
    <row r="113" spans="1:18" ht="18" customHeight="1" outlineLevel="1" x14ac:dyDescent="0.25">
      <c r="A113" s="5" t="s">
        <v>126</v>
      </c>
      <c r="B113" s="5">
        <v>11</v>
      </c>
      <c r="C113" s="30" t="str">
        <f t="shared" si="42"/>
        <v>3238</v>
      </c>
      <c r="D113" s="30" t="str">
        <f t="shared" si="43"/>
        <v>3</v>
      </c>
      <c r="E113" s="30" t="str">
        <f t="shared" si="44"/>
        <v>32</v>
      </c>
      <c r="F113" s="24">
        <v>15</v>
      </c>
      <c r="G113" s="5" t="s">
        <v>126</v>
      </c>
      <c r="H113" s="5">
        <v>11</v>
      </c>
      <c r="I113" s="25" t="s">
        <v>103</v>
      </c>
      <c r="J113" s="75">
        <f t="shared" si="37"/>
        <v>3238</v>
      </c>
      <c r="K113" s="5" t="s">
        <v>104</v>
      </c>
      <c r="L113" s="29">
        <v>2152.15</v>
      </c>
      <c r="M113" s="71">
        <v>4309</v>
      </c>
      <c r="N113" s="29">
        <v>1500.52</v>
      </c>
      <c r="O113" s="29">
        <f t="shared" si="47"/>
        <v>0.69721906000975764</v>
      </c>
      <c r="P113" s="29">
        <f t="shared" si="48"/>
        <v>0.34822928753771176</v>
      </c>
      <c r="Q113" s="5" t="str">
        <f t="shared" si="45"/>
        <v>3</v>
      </c>
      <c r="R113" s="75">
        <f t="shared" si="46"/>
        <v>3238</v>
      </c>
    </row>
    <row r="114" spans="1:18" ht="18" customHeight="1" outlineLevel="1" x14ac:dyDescent="0.25">
      <c r="A114" s="5" t="s">
        <v>126</v>
      </c>
      <c r="B114" s="5">
        <v>11</v>
      </c>
      <c r="C114" s="30" t="str">
        <f t="shared" si="42"/>
        <v>3239</v>
      </c>
      <c r="D114" s="30" t="str">
        <f t="shared" si="43"/>
        <v>3</v>
      </c>
      <c r="E114" s="30" t="str">
        <f t="shared" si="44"/>
        <v>32</v>
      </c>
      <c r="F114" s="24">
        <v>16</v>
      </c>
      <c r="G114" s="5" t="s">
        <v>126</v>
      </c>
      <c r="H114" s="5">
        <v>11</v>
      </c>
      <c r="I114" s="25" t="s">
        <v>79</v>
      </c>
      <c r="J114" s="75">
        <f t="shared" si="37"/>
        <v>3239</v>
      </c>
      <c r="K114" s="5" t="s">
        <v>80</v>
      </c>
      <c r="L114" s="29">
        <v>4323.0600000000004</v>
      </c>
      <c r="M114" s="71">
        <v>12000</v>
      </c>
      <c r="N114" s="29">
        <v>4389.6400000000003</v>
      </c>
      <c r="O114" s="29">
        <f t="shared" si="47"/>
        <v>1.0154011279047712</v>
      </c>
      <c r="P114" s="29">
        <f t="shared" si="48"/>
        <v>0.36580333333333337</v>
      </c>
      <c r="Q114" s="5" t="str">
        <f t="shared" si="45"/>
        <v>3</v>
      </c>
      <c r="R114" s="75">
        <f t="shared" si="46"/>
        <v>3239</v>
      </c>
    </row>
    <row r="115" spans="1:18" ht="18" customHeight="1" outlineLevel="1" x14ac:dyDescent="0.25">
      <c r="A115" s="5" t="s">
        <v>126</v>
      </c>
      <c r="B115" s="5">
        <v>11</v>
      </c>
      <c r="C115" s="30" t="str">
        <f t="shared" si="42"/>
        <v>3241</v>
      </c>
      <c r="D115" s="30" t="str">
        <f t="shared" si="43"/>
        <v>3</v>
      </c>
      <c r="E115" s="30" t="str">
        <f t="shared" si="44"/>
        <v>32</v>
      </c>
      <c r="F115" s="24">
        <v>17</v>
      </c>
      <c r="G115" s="5" t="s">
        <v>126</v>
      </c>
      <c r="H115" s="5">
        <v>11</v>
      </c>
      <c r="I115" s="25" t="s">
        <v>81</v>
      </c>
      <c r="J115" s="75">
        <f t="shared" si="37"/>
        <v>3241</v>
      </c>
      <c r="K115" s="5" t="s">
        <v>82</v>
      </c>
      <c r="L115" s="29"/>
      <c r="M115" s="71">
        <v>1327.2280841462605</v>
      </c>
      <c r="N115" s="29">
        <v>432.89</v>
      </c>
      <c r="O115" s="29" t="str">
        <f t="shared" si="47"/>
        <v/>
      </c>
      <c r="P115" s="29">
        <f t="shared" si="48"/>
        <v>0.32616097049999998</v>
      </c>
      <c r="Q115" s="5" t="str">
        <f t="shared" si="45"/>
        <v>3</v>
      </c>
      <c r="R115" s="75">
        <f t="shared" si="46"/>
        <v>3241</v>
      </c>
    </row>
    <row r="116" spans="1:18" ht="18" customHeight="1" outlineLevel="1" x14ac:dyDescent="0.25">
      <c r="A116" s="5" t="s">
        <v>126</v>
      </c>
      <c r="B116" s="5">
        <v>11</v>
      </c>
      <c r="C116" s="30" t="str">
        <f t="shared" si="42"/>
        <v>3291</v>
      </c>
      <c r="D116" s="30" t="str">
        <f t="shared" si="43"/>
        <v>3</v>
      </c>
      <c r="E116" s="30" t="str">
        <f t="shared" si="44"/>
        <v>32</v>
      </c>
      <c r="F116" s="24">
        <v>18</v>
      </c>
      <c r="G116" s="5" t="s">
        <v>126</v>
      </c>
      <c r="H116" s="5">
        <v>11</v>
      </c>
      <c r="I116" s="25" t="s">
        <v>132</v>
      </c>
      <c r="J116" s="75">
        <f t="shared" si="37"/>
        <v>3291</v>
      </c>
      <c r="K116" s="5" t="s">
        <v>133</v>
      </c>
      <c r="L116" s="29">
        <v>2378.13</v>
      </c>
      <c r="M116" s="71">
        <v>6038.887782865485</v>
      </c>
      <c r="N116" s="29">
        <v>2116.5100000000002</v>
      </c>
      <c r="O116" s="29">
        <f t="shared" si="47"/>
        <v>0.88998919318960701</v>
      </c>
      <c r="P116" s="29">
        <f t="shared" si="48"/>
        <v>0.35048010098901106</v>
      </c>
      <c r="Q116" s="5" t="str">
        <f t="shared" si="45"/>
        <v>3</v>
      </c>
      <c r="R116" s="75">
        <f t="shared" si="46"/>
        <v>3291</v>
      </c>
    </row>
    <row r="117" spans="1:18" ht="18" customHeight="1" outlineLevel="1" x14ac:dyDescent="0.25">
      <c r="A117" s="5" t="s">
        <v>126</v>
      </c>
      <c r="B117" s="5">
        <v>11</v>
      </c>
      <c r="C117" s="30" t="str">
        <f t="shared" si="42"/>
        <v>3292</v>
      </c>
      <c r="D117" s="30" t="str">
        <f t="shared" si="43"/>
        <v>3</v>
      </c>
      <c r="E117" s="30" t="str">
        <f t="shared" si="44"/>
        <v>32</v>
      </c>
      <c r="F117" s="24">
        <v>19</v>
      </c>
      <c r="G117" s="5" t="s">
        <v>126</v>
      </c>
      <c r="H117" s="5">
        <v>11</v>
      </c>
      <c r="I117" s="25" t="s">
        <v>105</v>
      </c>
      <c r="J117" s="75">
        <f t="shared" si="37"/>
        <v>3292</v>
      </c>
      <c r="K117" s="5" t="s">
        <v>106</v>
      </c>
      <c r="L117" s="29"/>
      <c r="M117" s="71">
        <v>1624</v>
      </c>
      <c r="N117" s="29">
        <v>1037.79</v>
      </c>
      <c r="O117" s="29" t="str">
        <f t="shared" si="47"/>
        <v/>
      </c>
      <c r="P117" s="29">
        <f t="shared" si="48"/>
        <v>0.6390332512315271</v>
      </c>
      <c r="Q117" s="5" t="str">
        <f t="shared" si="45"/>
        <v>3</v>
      </c>
      <c r="R117" s="75">
        <f t="shared" si="46"/>
        <v>3292</v>
      </c>
    </row>
    <row r="118" spans="1:18" ht="18" customHeight="1" outlineLevel="1" x14ac:dyDescent="0.25">
      <c r="A118" s="5" t="s">
        <v>126</v>
      </c>
      <c r="B118" s="5">
        <v>11</v>
      </c>
      <c r="C118" s="30" t="str">
        <f t="shared" si="42"/>
        <v>3293</v>
      </c>
      <c r="D118" s="30" t="str">
        <f t="shared" si="43"/>
        <v>3</v>
      </c>
      <c r="E118" s="30" t="str">
        <f t="shared" si="44"/>
        <v>32</v>
      </c>
      <c r="F118" s="24">
        <v>20</v>
      </c>
      <c r="G118" s="5" t="s">
        <v>126</v>
      </c>
      <c r="H118" s="5">
        <v>11</v>
      </c>
      <c r="I118" s="25" t="s">
        <v>83</v>
      </c>
      <c r="J118" s="75">
        <f t="shared" si="37"/>
        <v>3293</v>
      </c>
      <c r="K118" s="5" t="s">
        <v>84</v>
      </c>
      <c r="L118" s="29">
        <v>18.309999999999999</v>
      </c>
      <c r="M118" s="71">
        <v>827</v>
      </c>
      <c r="N118" s="29">
        <v>372.79</v>
      </c>
      <c r="O118" s="29">
        <f t="shared" si="47"/>
        <v>20.359912616056803</v>
      </c>
      <c r="P118" s="29">
        <f t="shared" si="48"/>
        <v>0.45077388149939546</v>
      </c>
      <c r="Q118" s="5" t="str">
        <f t="shared" si="45"/>
        <v>3</v>
      </c>
      <c r="R118" s="75">
        <f t="shared" si="46"/>
        <v>3293</v>
      </c>
    </row>
    <row r="119" spans="1:18" ht="18" customHeight="1" outlineLevel="1" x14ac:dyDescent="0.25">
      <c r="A119" s="5" t="s">
        <v>126</v>
      </c>
      <c r="B119" s="5">
        <v>11</v>
      </c>
      <c r="C119" s="30" t="str">
        <f t="shared" si="42"/>
        <v>3294</v>
      </c>
      <c r="D119" s="30" t="str">
        <f t="shared" si="43"/>
        <v>3</v>
      </c>
      <c r="E119" s="30" t="str">
        <f t="shared" si="44"/>
        <v>32</v>
      </c>
      <c r="F119" s="24">
        <v>21</v>
      </c>
      <c r="G119" s="5" t="s">
        <v>126</v>
      </c>
      <c r="H119" s="5">
        <v>11</v>
      </c>
      <c r="I119" s="25" t="s">
        <v>134</v>
      </c>
      <c r="J119" s="75">
        <f t="shared" si="37"/>
        <v>3294</v>
      </c>
      <c r="K119" s="5" t="s">
        <v>135</v>
      </c>
      <c r="L119" s="29">
        <v>223.55</v>
      </c>
      <c r="M119" s="71">
        <v>265.44561682925212</v>
      </c>
      <c r="N119" s="29">
        <v>86.85</v>
      </c>
      <c r="O119" s="29">
        <f t="shared" si="47"/>
        <v>0.38850369044956379</v>
      </c>
      <c r="P119" s="29">
        <f t="shared" si="48"/>
        <v>0.32718566249999997</v>
      </c>
      <c r="Q119" s="5" t="str">
        <f t="shared" si="45"/>
        <v>3</v>
      </c>
      <c r="R119" s="75">
        <f t="shared" si="46"/>
        <v>3294</v>
      </c>
    </row>
    <row r="120" spans="1:18" ht="18" customHeight="1" outlineLevel="1" x14ac:dyDescent="0.25">
      <c r="A120" s="5" t="s">
        <v>126</v>
      </c>
      <c r="B120" s="5">
        <v>11</v>
      </c>
      <c r="C120" s="30" t="str">
        <f t="shared" si="42"/>
        <v>3295</v>
      </c>
      <c r="D120" s="30" t="str">
        <f t="shared" si="43"/>
        <v>3</v>
      </c>
      <c r="E120" s="30" t="str">
        <f t="shared" si="44"/>
        <v>32</v>
      </c>
      <c r="F120" s="24">
        <v>22</v>
      </c>
      <c r="G120" s="5" t="s">
        <v>126</v>
      </c>
      <c r="H120" s="5">
        <v>11</v>
      </c>
      <c r="I120" s="25" t="s">
        <v>56</v>
      </c>
      <c r="J120" s="75">
        <f t="shared" si="37"/>
        <v>3295</v>
      </c>
      <c r="K120" s="5" t="s">
        <v>57</v>
      </c>
      <c r="L120" s="29">
        <v>298.29000000000002</v>
      </c>
      <c r="M120" s="71">
        <v>663.61404207313024</v>
      </c>
      <c r="N120" s="29">
        <v>29.41</v>
      </c>
      <c r="O120" s="29">
        <f t="shared" si="47"/>
        <v>9.859532669549767E-2</v>
      </c>
      <c r="P120" s="29">
        <f t="shared" si="48"/>
        <v>4.4317928999999999E-2</v>
      </c>
      <c r="Q120" s="5" t="str">
        <f t="shared" si="45"/>
        <v>3</v>
      </c>
      <c r="R120" s="75">
        <f t="shared" si="46"/>
        <v>3295</v>
      </c>
    </row>
    <row r="121" spans="1:18" ht="18" customHeight="1" outlineLevel="1" x14ac:dyDescent="0.25">
      <c r="A121" s="5" t="s">
        <v>126</v>
      </c>
      <c r="B121" s="5">
        <v>11</v>
      </c>
      <c r="C121" s="30" t="str">
        <f t="shared" si="42"/>
        <v>3299</v>
      </c>
      <c r="D121" s="30" t="str">
        <f t="shared" si="43"/>
        <v>3</v>
      </c>
      <c r="E121" s="30" t="str">
        <f t="shared" si="44"/>
        <v>32</v>
      </c>
      <c r="F121" s="24">
        <v>23</v>
      </c>
      <c r="G121" s="5" t="s">
        <v>126</v>
      </c>
      <c r="H121" s="5">
        <v>11</v>
      </c>
      <c r="I121" s="25" t="s">
        <v>136</v>
      </c>
      <c r="J121" s="75">
        <f t="shared" si="37"/>
        <v>3299</v>
      </c>
      <c r="K121" s="5" t="s">
        <v>107</v>
      </c>
      <c r="L121" s="29">
        <v>45.62</v>
      </c>
      <c r="M121" s="71">
        <v>265.44561682925212</v>
      </c>
      <c r="N121" s="29">
        <v>200</v>
      </c>
      <c r="O121" s="29">
        <f t="shared" si="47"/>
        <v>4.3840420868040333</v>
      </c>
      <c r="P121" s="29">
        <f t="shared" si="48"/>
        <v>0.75344999999999995</v>
      </c>
      <c r="Q121" s="5" t="str">
        <f t="shared" si="45"/>
        <v>3</v>
      </c>
      <c r="R121" s="75">
        <f t="shared" si="46"/>
        <v>3299</v>
      </c>
    </row>
    <row r="122" spans="1:18" ht="18" customHeight="1" outlineLevel="1" x14ac:dyDescent="0.25">
      <c r="A122" s="5" t="s">
        <v>126</v>
      </c>
      <c r="B122" s="5">
        <v>11</v>
      </c>
      <c r="C122" s="30" t="str">
        <f t="shared" si="42"/>
        <v>3431</v>
      </c>
      <c r="D122" s="30" t="str">
        <f t="shared" si="43"/>
        <v>3</v>
      </c>
      <c r="E122" s="30" t="str">
        <f t="shared" si="44"/>
        <v>34</v>
      </c>
      <c r="F122" s="24">
        <v>24</v>
      </c>
      <c r="G122" s="5" t="s">
        <v>126</v>
      </c>
      <c r="H122" s="5">
        <v>11</v>
      </c>
      <c r="I122" s="25" t="s">
        <v>137</v>
      </c>
      <c r="J122" s="75">
        <f t="shared" si="37"/>
        <v>3431</v>
      </c>
      <c r="K122" s="5" t="s">
        <v>138</v>
      </c>
      <c r="L122" s="29">
        <v>624.20000000000005</v>
      </c>
      <c r="M122" s="71">
        <v>1691</v>
      </c>
      <c r="N122" s="29">
        <v>443.4</v>
      </c>
      <c r="O122" s="29">
        <f t="shared" si="47"/>
        <v>0.71034924703620628</v>
      </c>
      <c r="P122" s="29">
        <f t="shared" si="48"/>
        <v>0.26221170904790064</v>
      </c>
      <c r="Q122" s="5" t="str">
        <f t="shared" si="45"/>
        <v>3</v>
      </c>
      <c r="R122" s="75">
        <f t="shared" si="46"/>
        <v>3431</v>
      </c>
    </row>
    <row r="123" spans="1:18" ht="18" customHeight="1" outlineLevel="1" x14ac:dyDescent="0.25">
      <c r="A123" s="5" t="s">
        <v>126</v>
      </c>
      <c r="B123" s="5">
        <v>11</v>
      </c>
      <c r="C123" s="30" t="str">
        <f t="shared" si="42"/>
        <v>3432</v>
      </c>
      <c r="D123" s="30" t="str">
        <f t="shared" si="43"/>
        <v>3</v>
      </c>
      <c r="E123" s="30" t="str">
        <f t="shared" si="44"/>
        <v>34</v>
      </c>
      <c r="F123" s="24">
        <v>25</v>
      </c>
      <c r="G123" s="5" t="s">
        <v>126</v>
      </c>
      <c r="H123" s="5">
        <v>11</v>
      </c>
      <c r="I123" s="25" t="s">
        <v>119</v>
      </c>
      <c r="J123" s="75">
        <f t="shared" si="37"/>
        <v>3432</v>
      </c>
      <c r="K123" s="5" t="s">
        <v>109</v>
      </c>
      <c r="L123" s="29">
        <v>46.65</v>
      </c>
      <c r="M123" s="71">
        <v>216</v>
      </c>
      <c r="N123" s="29">
        <v>64.569999999999993</v>
      </c>
      <c r="O123" s="29">
        <f t="shared" si="47"/>
        <v>1.3841371918542336</v>
      </c>
      <c r="P123" s="29">
        <f t="shared" si="48"/>
        <v>0.29893518518518514</v>
      </c>
      <c r="Q123" s="5" t="str">
        <f t="shared" si="45"/>
        <v>3</v>
      </c>
      <c r="R123" s="75">
        <f t="shared" si="46"/>
        <v>3432</v>
      </c>
    </row>
    <row r="124" spans="1:18" ht="18" customHeight="1" outlineLevel="1" x14ac:dyDescent="0.25">
      <c r="A124" s="5" t="s">
        <v>126</v>
      </c>
      <c r="B124" s="5">
        <v>11</v>
      </c>
      <c r="C124" s="30" t="str">
        <f t="shared" si="42"/>
        <v>3433</v>
      </c>
      <c r="D124" s="30" t="str">
        <f t="shared" si="43"/>
        <v>3</v>
      </c>
      <c r="E124" s="30" t="str">
        <f t="shared" si="44"/>
        <v>34</v>
      </c>
      <c r="F124" s="24">
        <v>26</v>
      </c>
      <c r="G124" s="5" t="s">
        <v>126</v>
      </c>
      <c r="H124" s="5">
        <v>11</v>
      </c>
      <c r="I124" s="25" t="s">
        <v>139</v>
      </c>
      <c r="J124" s="75">
        <f t="shared" si="37"/>
        <v>3433</v>
      </c>
      <c r="K124" s="5" t="s">
        <v>140</v>
      </c>
      <c r="L124" s="29">
        <v>0.15</v>
      </c>
      <c r="M124" s="71">
        <v>2.654456168292521</v>
      </c>
      <c r="N124" s="29"/>
      <c r="O124" s="29">
        <f t="shared" si="47"/>
        <v>0</v>
      </c>
      <c r="P124" s="29">
        <f t="shared" si="48"/>
        <v>0</v>
      </c>
      <c r="Q124" s="5" t="str">
        <f t="shared" si="45"/>
        <v>3</v>
      </c>
      <c r="R124" s="75">
        <f t="shared" si="46"/>
        <v>3433</v>
      </c>
    </row>
    <row r="125" spans="1:18" ht="18" customHeight="1" outlineLevel="1" x14ac:dyDescent="0.25">
      <c r="A125" s="5" t="s">
        <v>126</v>
      </c>
      <c r="B125" s="5">
        <v>11</v>
      </c>
      <c r="C125" s="30" t="str">
        <f t="shared" si="42"/>
        <v>3721</v>
      </c>
      <c r="D125" s="30" t="str">
        <f t="shared" si="43"/>
        <v>3</v>
      </c>
      <c r="E125" s="30" t="str">
        <f t="shared" si="44"/>
        <v>37</v>
      </c>
      <c r="F125" s="24">
        <v>27</v>
      </c>
      <c r="G125" s="5" t="s">
        <v>126</v>
      </c>
      <c r="H125" s="5">
        <v>11</v>
      </c>
      <c r="I125" s="25" t="s">
        <v>120</v>
      </c>
      <c r="J125" s="75">
        <f t="shared" si="37"/>
        <v>3721</v>
      </c>
      <c r="K125" s="5" t="s">
        <v>121</v>
      </c>
      <c r="L125" s="29">
        <v>530.89</v>
      </c>
      <c r="M125" s="71"/>
      <c r="N125" s="29"/>
      <c r="O125" s="29">
        <f t="shared" si="47"/>
        <v>0</v>
      </c>
      <c r="P125" s="29" t="str">
        <f t="shared" si="48"/>
        <v/>
      </c>
      <c r="Q125" s="5" t="str">
        <f t="shared" si="45"/>
        <v>3</v>
      </c>
      <c r="R125" s="75">
        <f t="shared" si="46"/>
        <v>3721</v>
      </c>
    </row>
    <row r="126" spans="1:18" ht="18" customHeight="1" outlineLevel="1" x14ac:dyDescent="0.25">
      <c r="A126" s="5" t="s">
        <v>126</v>
      </c>
      <c r="B126" s="5">
        <v>11</v>
      </c>
      <c r="C126" s="30" t="str">
        <f t="shared" ref="C126:C133" si="49">I126</f>
        <v>4124</v>
      </c>
      <c r="D126" s="30" t="str">
        <f t="shared" ref="D126:D133" si="50">LEFT(C126,1)</f>
        <v>4</v>
      </c>
      <c r="E126" s="30" t="str">
        <f t="shared" ref="E126:E133" si="51">LEFT(C126,2)</f>
        <v>41</v>
      </c>
      <c r="F126" s="24">
        <v>28</v>
      </c>
      <c r="G126" s="5" t="s">
        <v>126</v>
      </c>
      <c r="H126" s="5">
        <v>11</v>
      </c>
      <c r="I126" s="25" t="s">
        <v>141</v>
      </c>
      <c r="J126" s="75">
        <f t="shared" si="37"/>
        <v>4124</v>
      </c>
      <c r="K126" s="5" t="s">
        <v>142</v>
      </c>
      <c r="L126" s="29"/>
      <c r="M126" s="71">
        <v>2244</v>
      </c>
      <c r="N126" s="29"/>
      <c r="O126" s="29" t="str">
        <f t="shared" si="47"/>
        <v/>
      </c>
      <c r="P126" s="29">
        <f t="shared" si="48"/>
        <v>0</v>
      </c>
      <c r="Q126" s="5" t="str">
        <f t="shared" si="45"/>
        <v>4</v>
      </c>
      <c r="R126" s="75">
        <f t="shared" si="46"/>
        <v>4124</v>
      </c>
    </row>
    <row r="127" spans="1:18" ht="18" customHeight="1" outlineLevel="1" x14ac:dyDescent="0.25">
      <c r="A127" s="5" t="s">
        <v>126</v>
      </c>
      <c r="B127" s="5">
        <v>11</v>
      </c>
      <c r="C127" s="30" t="str">
        <f t="shared" si="49"/>
        <v>4221</v>
      </c>
      <c r="D127" s="30" t="str">
        <f t="shared" si="50"/>
        <v>4</v>
      </c>
      <c r="E127" s="30" t="str">
        <f t="shared" si="51"/>
        <v>42</v>
      </c>
      <c r="F127" s="24">
        <v>29</v>
      </c>
      <c r="G127" s="5" t="s">
        <v>126</v>
      </c>
      <c r="H127" s="5">
        <v>11</v>
      </c>
      <c r="I127" s="25" t="s">
        <v>110</v>
      </c>
      <c r="J127" s="75">
        <f t="shared" si="37"/>
        <v>4221</v>
      </c>
      <c r="K127" s="5" t="s">
        <v>111</v>
      </c>
      <c r="L127" s="29">
        <v>242.48</v>
      </c>
      <c r="M127" s="71">
        <v>2400</v>
      </c>
      <c r="N127" s="29"/>
      <c r="O127" s="29">
        <f t="shared" si="47"/>
        <v>0</v>
      </c>
      <c r="P127" s="29">
        <f t="shared" si="48"/>
        <v>0</v>
      </c>
      <c r="Q127" s="5" t="str">
        <f t="shared" si="45"/>
        <v>4</v>
      </c>
      <c r="R127" s="75">
        <f t="shared" si="46"/>
        <v>4221</v>
      </c>
    </row>
    <row r="128" spans="1:18" ht="18" customHeight="1" outlineLevel="1" x14ac:dyDescent="0.25">
      <c r="A128" s="5" t="s">
        <v>126</v>
      </c>
      <c r="B128" s="5">
        <v>11</v>
      </c>
      <c r="C128" s="30" t="str">
        <f t="shared" si="49"/>
        <v>4222</v>
      </c>
      <c r="D128" s="30" t="str">
        <f t="shared" si="50"/>
        <v>4</v>
      </c>
      <c r="E128" s="30" t="str">
        <f t="shared" si="51"/>
        <v>42</v>
      </c>
      <c r="F128" s="24">
        <v>30</v>
      </c>
      <c r="G128" s="5" t="s">
        <v>126</v>
      </c>
      <c r="H128" s="5">
        <v>11</v>
      </c>
      <c r="I128" s="25" t="s">
        <v>112</v>
      </c>
      <c r="J128" s="75">
        <f t="shared" si="37"/>
        <v>4222</v>
      </c>
      <c r="K128" s="5" t="s">
        <v>113</v>
      </c>
      <c r="L128" s="29"/>
      <c r="M128" s="71">
        <v>364</v>
      </c>
      <c r="N128" s="29"/>
      <c r="O128" s="29" t="str">
        <f t="shared" si="47"/>
        <v/>
      </c>
      <c r="P128" s="29">
        <f t="shared" si="48"/>
        <v>0</v>
      </c>
      <c r="Q128" s="5" t="str">
        <f t="shared" si="45"/>
        <v>4</v>
      </c>
      <c r="R128" s="75">
        <f t="shared" si="46"/>
        <v>4222</v>
      </c>
    </row>
    <row r="129" spans="1:18" ht="18" customHeight="1" outlineLevel="1" x14ac:dyDescent="0.25">
      <c r="A129" s="5" t="s">
        <v>126</v>
      </c>
      <c r="B129" s="5">
        <v>11</v>
      </c>
      <c r="C129" s="30" t="str">
        <f t="shared" si="49"/>
        <v>4223</v>
      </c>
      <c r="D129" s="30" t="str">
        <f t="shared" si="50"/>
        <v>4</v>
      </c>
      <c r="E129" s="30" t="str">
        <f t="shared" si="51"/>
        <v>42</v>
      </c>
      <c r="F129" s="24">
        <v>31</v>
      </c>
      <c r="G129" s="5" t="s">
        <v>126</v>
      </c>
      <c r="H129" s="5">
        <v>11</v>
      </c>
      <c r="I129" s="25" t="s">
        <v>143</v>
      </c>
      <c r="J129" s="75">
        <f t="shared" si="37"/>
        <v>4223</v>
      </c>
      <c r="K129" s="5" t="s">
        <v>144</v>
      </c>
      <c r="L129" s="29"/>
      <c r="M129" s="71">
        <v>364</v>
      </c>
      <c r="N129" s="29"/>
      <c r="O129" s="29" t="str">
        <f t="shared" si="47"/>
        <v/>
      </c>
      <c r="P129" s="29">
        <f t="shared" si="48"/>
        <v>0</v>
      </c>
      <c r="Q129" s="5" t="str">
        <f t="shared" si="45"/>
        <v>4</v>
      </c>
      <c r="R129" s="75">
        <f t="shared" si="46"/>
        <v>4223</v>
      </c>
    </row>
    <row r="130" spans="1:18" ht="18" customHeight="1" outlineLevel="1" x14ac:dyDescent="0.25">
      <c r="A130" s="5" t="s">
        <v>126</v>
      </c>
      <c r="B130" s="5">
        <v>11</v>
      </c>
      <c r="C130" s="30" t="str">
        <f t="shared" si="49"/>
        <v>4225</v>
      </c>
      <c r="D130" s="30" t="str">
        <f t="shared" si="50"/>
        <v>4</v>
      </c>
      <c r="E130" s="30" t="str">
        <f t="shared" si="51"/>
        <v>42</v>
      </c>
      <c r="F130" s="24">
        <v>32</v>
      </c>
      <c r="G130" s="5" t="s">
        <v>126</v>
      </c>
      <c r="H130" s="5">
        <v>11</v>
      </c>
      <c r="I130" s="25" t="s">
        <v>86</v>
      </c>
      <c r="J130" s="75">
        <f t="shared" si="37"/>
        <v>4225</v>
      </c>
      <c r="K130" s="5" t="s">
        <v>87</v>
      </c>
      <c r="L130" s="29"/>
      <c r="M130" s="71">
        <v>2982</v>
      </c>
      <c r="N130" s="29"/>
      <c r="O130" s="29" t="str">
        <f t="shared" si="47"/>
        <v/>
      </c>
      <c r="P130" s="29">
        <f t="shared" si="48"/>
        <v>0</v>
      </c>
      <c r="Q130" s="5" t="str">
        <f t="shared" si="45"/>
        <v>4</v>
      </c>
      <c r="R130" s="75">
        <f t="shared" si="46"/>
        <v>4225</v>
      </c>
    </row>
    <row r="131" spans="1:18" ht="18" customHeight="1" outlineLevel="1" x14ac:dyDescent="0.25">
      <c r="A131" s="5" t="s">
        <v>126</v>
      </c>
      <c r="B131" s="5">
        <v>11</v>
      </c>
      <c r="C131" s="30" t="str">
        <f t="shared" si="49"/>
        <v>4227</v>
      </c>
      <c r="D131" s="30" t="str">
        <f t="shared" si="50"/>
        <v>4</v>
      </c>
      <c r="E131" s="30" t="str">
        <f t="shared" si="51"/>
        <v>42</v>
      </c>
      <c r="F131" s="24">
        <v>33</v>
      </c>
      <c r="G131" s="5" t="s">
        <v>126</v>
      </c>
      <c r="H131" s="5">
        <v>11</v>
      </c>
      <c r="I131" s="25" t="s">
        <v>114</v>
      </c>
      <c r="J131" s="75">
        <f t="shared" si="37"/>
        <v>4227</v>
      </c>
      <c r="K131" s="5" t="s">
        <v>115</v>
      </c>
      <c r="L131" s="29"/>
      <c r="M131" s="71">
        <v>927</v>
      </c>
      <c r="N131" s="29"/>
      <c r="O131" s="29" t="str">
        <f t="shared" si="47"/>
        <v/>
      </c>
      <c r="P131" s="29">
        <f t="shared" si="48"/>
        <v>0</v>
      </c>
      <c r="Q131" s="5" t="str">
        <f t="shared" si="45"/>
        <v>4</v>
      </c>
      <c r="R131" s="75">
        <f t="shared" si="46"/>
        <v>4227</v>
      </c>
    </row>
    <row r="132" spans="1:18" ht="18" customHeight="1" outlineLevel="1" x14ac:dyDescent="0.25">
      <c r="A132" s="5" t="s">
        <v>126</v>
      </c>
      <c r="B132" s="5">
        <v>11</v>
      </c>
      <c r="C132" s="30" t="str">
        <f t="shared" si="49"/>
        <v>4241</v>
      </c>
      <c r="D132" s="30" t="str">
        <f t="shared" si="50"/>
        <v>4</v>
      </c>
      <c r="E132" s="30" t="str">
        <f t="shared" si="51"/>
        <v>42</v>
      </c>
      <c r="F132" s="24">
        <v>34</v>
      </c>
      <c r="G132" s="5" t="s">
        <v>126</v>
      </c>
      <c r="H132" s="5">
        <v>11</v>
      </c>
      <c r="I132" s="25" t="s">
        <v>88</v>
      </c>
      <c r="J132" s="75">
        <f t="shared" si="37"/>
        <v>4241</v>
      </c>
      <c r="K132" s="5" t="s">
        <v>89</v>
      </c>
      <c r="L132" s="29">
        <v>1997.48</v>
      </c>
      <c r="M132" s="71">
        <v>1327.2280841462605</v>
      </c>
      <c r="N132" s="29">
        <v>631.57000000000005</v>
      </c>
      <c r="O132" s="29">
        <f t="shared" si="47"/>
        <v>0.31618339107275167</v>
      </c>
      <c r="P132" s="29">
        <f t="shared" si="48"/>
        <v>0.47585641650000005</v>
      </c>
      <c r="Q132" s="5" t="str">
        <f t="shared" si="45"/>
        <v>4</v>
      </c>
      <c r="R132" s="75">
        <f t="shared" si="46"/>
        <v>4241</v>
      </c>
    </row>
    <row r="133" spans="1:18" ht="18" customHeight="1" outlineLevel="1" x14ac:dyDescent="0.25">
      <c r="A133" s="5" t="s">
        <v>126</v>
      </c>
      <c r="B133" s="5">
        <v>11</v>
      </c>
      <c r="C133" s="30" t="str">
        <f t="shared" si="49"/>
        <v>4262</v>
      </c>
      <c r="D133" s="30" t="str">
        <f t="shared" si="50"/>
        <v>4</v>
      </c>
      <c r="E133" s="30" t="str">
        <f t="shared" si="51"/>
        <v>42</v>
      </c>
      <c r="F133" s="24">
        <v>35</v>
      </c>
      <c r="G133" s="5" t="s">
        <v>126</v>
      </c>
      <c r="H133" s="5">
        <v>11</v>
      </c>
      <c r="I133" s="25" t="s">
        <v>124</v>
      </c>
      <c r="J133" s="75">
        <f t="shared" si="37"/>
        <v>4262</v>
      </c>
      <c r="K133" s="5" t="s">
        <v>145</v>
      </c>
      <c r="L133" s="29"/>
      <c r="M133" s="71">
        <v>3981.6842524387812</v>
      </c>
      <c r="N133" s="29"/>
      <c r="O133" s="29" t="str">
        <f t="shared" si="47"/>
        <v/>
      </c>
      <c r="P133" s="29">
        <f t="shared" si="48"/>
        <v>0</v>
      </c>
      <c r="Q133" s="5" t="str">
        <f t="shared" si="45"/>
        <v>4</v>
      </c>
      <c r="R133" s="75">
        <f t="shared" si="46"/>
        <v>4262</v>
      </c>
    </row>
  </sheetData>
  <mergeCells count="1">
    <mergeCell ref="F2:P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&amp;L&amp;9&amp;K04-049&amp;D&amp;C&amp;"-,Podebljano"&amp;9&amp;K04-048&amp;P /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6"/>
  <sheetViews>
    <sheetView workbookViewId="0">
      <selection activeCell="G29" sqref="G29"/>
    </sheetView>
  </sheetViews>
  <sheetFormatPr defaultRowHeight="20.100000000000001" customHeight="1" x14ac:dyDescent="0.25"/>
  <cols>
    <col min="1" max="1" width="9.140625" style="87"/>
    <col min="2" max="2" width="45.7109375" style="87" customWidth="1"/>
    <col min="3" max="16384" width="9.140625" style="87"/>
  </cols>
  <sheetData>
    <row r="4" spans="2:2" ht="39.950000000000003" customHeight="1" x14ac:dyDescent="0.25"/>
    <row r="5" spans="2:2" ht="20.100000000000001" customHeight="1" x14ac:dyDescent="0.25">
      <c r="B5" s="87" t="s">
        <v>215</v>
      </c>
    </row>
    <row r="6" spans="2:2" ht="20.100000000000001" customHeight="1" x14ac:dyDescent="0.25">
      <c r="B6" s="87" t="s">
        <v>216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69"/>
  <sheetViews>
    <sheetView topLeftCell="A25" workbookViewId="0">
      <selection activeCell="D47" sqref="D47:D58"/>
    </sheetView>
  </sheetViews>
  <sheetFormatPr defaultRowHeight="15" x14ac:dyDescent="0.25"/>
  <sheetData>
    <row r="5" spans="3:4" x14ac:dyDescent="0.25">
      <c r="C5" s="37" t="s">
        <v>48</v>
      </c>
      <c r="D5" s="37">
        <f t="shared" ref="D5:D58" si="0">C5*1</f>
        <v>3111</v>
      </c>
    </row>
    <row r="6" spans="3:4" x14ac:dyDescent="0.25">
      <c r="C6" s="37" t="s">
        <v>50</v>
      </c>
      <c r="D6" s="37">
        <f t="shared" si="0"/>
        <v>3121</v>
      </c>
    </row>
    <row r="7" spans="3:4" x14ac:dyDescent="0.25">
      <c r="C7" s="37" t="s">
        <v>52</v>
      </c>
      <c r="D7" s="37">
        <f t="shared" si="0"/>
        <v>3132</v>
      </c>
    </row>
    <row r="8" spans="3:4" x14ac:dyDescent="0.25">
      <c r="C8" s="37" t="s">
        <v>66</v>
      </c>
      <c r="D8" s="37">
        <f t="shared" si="0"/>
        <v>3211</v>
      </c>
    </row>
    <row r="9" spans="3:4" x14ac:dyDescent="0.25">
      <c r="C9" s="37" t="s">
        <v>54</v>
      </c>
      <c r="D9" s="37">
        <f t="shared" si="0"/>
        <v>3212</v>
      </c>
    </row>
    <row r="10" spans="3:4" x14ac:dyDescent="0.25">
      <c r="C10" s="37" t="s">
        <v>69</v>
      </c>
      <c r="D10" s="37">
        <f t="shared" si="0"/>
        <v>3213</v>
      </c>
    </row>
    <row r="11" spans="3:4" x14ac:dyDescent="0.25">
      <c r="C11" s="37" t="s">
        <v>117</v>
      </c>
      <c r="D11" s="37">
        <f t="shared" si="0"/>
        <v>3214</v>
      </c>
    </row>
    <row r="12" spans="3:4" x14ac:dyDescent="0.25">
      <c r="C12" s="37" t="s">
        <v>71</v>
      </c>
      <c r="D12" s="37">
        <f t="shared" si="0"/>
        <v>3221</v>
      </c>
    </row>
    <row r="13" spans="3:4" x14ac:dyDescent="0.25">
      <c r="C13" s="37" t="s">
        <v>93</v>
      </c>
      <c r="D13" s="37">
        <f t="shared" si="0"/>
        <v>3223</v>
      </c>
    </row>
    <row r="14" spans="3:4" x14ac:dyDescent="0.25">
      <c r="C14" s="37" t="s">
        <v>95</v>
      </c>
      <c r="D14" s="37">
        <f t="shared" si="0"/>
        <v>3224</v>
      </c>
    </row>
    <row r="15" spans="3:4" x14ac:dyDescent="0.25">
      <c r="C15" s="37" t="s">
        <v>73</v>
      </c>
      <c r="D15" s="37">
        <f t="shared" si="0"/>
        <v>3225</v>
      </c>
    </row>
    <row r="16" spans="3:4" x14ac:dyDescent="0.25">
      <c r="C16" s="37" t="s">
        <v>97</v>
      </c>
      <c r="D16" s="37">
        <f t="shared" si="0"/>
        <v>3227</v>
      </c>
    </row>
    <row r="17" spans="3:4" x14ac:dyDescent="0.25">
      <c r="C17" s="37" t="s">
        <v>99</v>
      </c>
      <c r="D17" s="37">
        <f t="shared" si="0"/>
        <v>3231</v>
      </c>
    </row>
    <row r="18" spans="3:4" x14ac:dyDescent="0.25">
      <c r="C18" s="37" t="s">
        <v>75</v>
      </c>
      <c r="D18" s="37">
        <f t="shared" si="0"/>
        <v>3232</v>
      </c>
    </row>
    <row r="19" spans="3:4" x14ac:dyDescent="0.25">
      <c r="C19" s="37" t="s">
        <v>77</v>
      </c>
      <c r="D19" s="37">
        <f t="shared" si="0"/>
        <v>3233</v>
      </c>
    </row>
    <row r="20" spans="3:4" x14ac:dyDescent="0.25">
      <c r="C20" s="37" t="s">
        <v>128</v>
      </c>
      <c r="D20" s="37">
        <f t="shared" si="0"/>
        <v>3234</v>
      </c>
    </row>
    <row r="21" spans="3:4" x14ac:dyDescent="0.25">
      <c r="C21" s="37" t="s">
        <v>101</v>
      </c>
      <c r="D21" s="37">
        <f t="shared" si="0"/>
        <v>3235</v>
      </c>
    </row>
    <row r="22" spans="3:4" x14ac:dyDescent="0.25">
      <c r="C22" s="37" t="s">
        <v>130</v>
      </c>
      <c r="D22" s="37">
        <f t="shared" si="0"/>
        <v>3236</v>
      </c>
    </row>
    <row r="23" spans="3:4" x14ac:dyDescent="0.25">
      <c r="C23" s="37" t="s">
        <v>60</v>
      </c>
      <c r="D23" s="37">
        <f t="shared" si="0"/>
        <v>3237</v>
      </c>
    </row>
    <row r="24" spans="3:4" x14ac:dyDescent="0.25">
      <c r="C24" s="37" t="s">
        <v>103</v>
      </c>
      <c r="D24" s="37">
        <f t="shared" si="0"/>
        <v>3238</v>
      </c>
    </row>
    <row r="25" spans="3:4" x14ac:dyDescent="0.25">
      <c r="C25" s="37" t="s">
        <v>79</v>
      </c>
      <c r="D25" s="37">
        <f t="shared" si="0"/>
        <v>3239</v>
      </c>
    </row>
    <row r="26" spans="3:4" x14ac:dyDescent="0.25">
      <c r="C26" s="37" t="s">
        <v>81</v>
      </c>
      <c r="D26" s="37">
        <f t="shared" si="0"/>
        <v>3241</v>
      </c>
    </row>
    <row r="27" spans="3:4" x14ac:dyDescent="0.25">
      <c r="C27" s="37" t="s">
        <v>132</v>
      </c>
      <c r="D27" s="37">
        <f t="shared" si="0"/>
        <v>3291</v>
      </c>
    </row>
    <row r="28" spans="3:4" x14ac:dyDescent="0.25">
      <c r="C28" s="37" t="s">
        <v>105</v>
      </c>
      <c r="D28" s="37">
        <f t="shared" si="0"/>
        <v>3292</v>
      </c>
    </row>
    <row r="29" spans="3:4" x14ac:dyDescent="0.25">
      <c r="C29" s="37" t="s">
        <v>83</v>
      </c>
      <c r="D29" s="37">
        <f t="shared" si="0"/>
        <v>3293</v>
      </c>
    </row>
    <row r="30" spans="3:4" x14ac:dyDescent="0.25">
      <c r="C30" s="37" t="s">
        <v>134</v>
      </c>
      <c r="D30" s="37">
        <f t="shared" si="0"/>
        <v>3294</v>
      </c>
    </row>
    <row r="31" spans="3:4" x14ac:dyDescent="0.25">
      <c r="C31" s="37" t="s">
        <v>56</v>
      </c>
      <c r="D31" s="37">
        <f t="shared" si="0"/>
        <v>3295</v>
      </c>
    </row>
    <row r="32" spans="3:4" x14ac:dyDescent="0.25">
      <c r="C32" s="37" t="s">
        <v>136</v>
      </c>
      <c r="D32" s="37">
        <f t="shared" si="0"/>
        <v>3299</v>
      </c>
    </row>
    <row r="33" spans="3:4" x14ac:dyDescent="0.25">
      <c r="C33" s="37">
        <v>3431</v>
      </c>
      <c r="D33" s="37">
        <f t="shared" si="0"/>
        <v>3431</v>
      </c>
    </row>
    <row r="34" spans="3:4" x14ac:dyDescent="0.25">
      <c r="C34" s="37">
        <v>3432</v>
      </c>
      <c r="D34" s="37">
        <f t="shared" si="0"/>
        <v>3432</v>
      </c>
    </row>
    <row r="35" spans="3:4" x14ac:dyDescent="0.25">
      <c r="C35" s="37" t="s">
        <v>139</v>
      </c>
      <c r="D35" s="37">
        <f t="shared" si="0"/>
        <v>3433</v>
      </c>
    </row>
    <row r="36" spans="3:4" x14ac:dyDescent="0.25">
      <c r="C36" s="37" t="s">
        <v>120</v>
      </c>
      <c r="D36" s="37">
        <f t="shared" si="0"/>
        <v>3721</v>
      </c>
    </row>
    <row r="37" spans="3:4" x14ac:dyDescent="0.25">
      <c r="C37" s="37" t="s">
        <v>122</v>
      </c>
      <c r="D37" s="37">
        <f t="shared" si="0"/>
        <v>3831</v>
      </c>
    </row>
    <row r="38" spans="3:4" x14ac:dyDescent="0.25">
      <c r="C38" s="37" t="s">
        <v>141</v>
      </c>
      <c r="D38" s="37">
        <f t="shared" si="0"/>
        <v>4124</v>
      </c>
    </row>
    <row r="39" spans="3:4" x14ac:dyDescent="0.25">
      <c r="C39" s="37" t="s">
        <v>110</v>
      </c>
      <c r="D39" s="37">
        <f t="shared" si="0"/>
        <v>4221</v>
      </c>
    </row>
    <row r="40" spans="3:4" x14ac:dyDescent="0.25">
      <c r="C40" s="37" t="s">
        <v>112</v>
      </c>
      <c r="D40" s="37">
        <f t="shared" si="0"/>
        <v>4222</v>
      </c>
    </row>
    <row r="41" spans="3:4" x14ac:dyDescent="0.25">
      <c r="C41" s="37" t="s">
        <v>143</v>
      </c>
      <c r="D41" s="37">
        <f t="shared" si="0"/>
        <v>4223</v>
      </c>
    </row>
    <row r="42" spans="3:4" x14ac:dyDescent="0.25">
      <c r="C42" s="37" t="s">
        <v>86</v>
      </c>
      <c r="D42" s="37">
        <f t="shared" si="0"/>
        <v>4225</v>
      </c>
    </row>
    <row r="43" spans="3:4" x14ac:dyDescent="0.25">
      <c r="C43" s="37" t="s">
        <v>114</v>
      </c>
      <c r="D43" s="37">
        <f t="shared" si="0"/>
        <v>4227</v>
      </c>
    </row>
    <row r="44" spans="3:4" x14ac:dyDescent="0.25">
      <c r="C44" s="37" t="s">
        <v>88</v>
      </c>
      <c r="D44" s="37">
        <f t="shared" si="0"/>
        <v>4241</v>
      </c>
    </row>
    <row r="45" spans="3:4" x14ac:dyDescent="0.25">
      <c r="C45" s="37" t="s">
        <v>124</v>
      </c>
      <c r="D45" s="37">
        <f t="shared" si="0"/>
        <v>4262</v>
      </c>
    </row>
    <row r="46" spans="3:4" x14ac:dyDescent="0.25">
      <c r="C46" s="25"/>
    </row>
    <row r="47" spans="3:4" x14ac:dyDescent="0.25">
      <c r="C47" s="25" t="s">
        <v>32</v>
      </c>
      <c r="D47" s="37">
        <f t="shared" si="0"/>
        <v>6323</v>
      </c>
    </row>
    <row r="48" spans="3:4" x14ac:dyDescent="0.25">
      <c r="C48" s="25" t="s">
        <v>34</v>
      </c>
      <c r="D48" s="37">
        <f t="shared" si="0"/>
        <v>6324</v>
      </c>
    </row>
    <row r="49" spans="3:4" x14ac:dyDescent="0.25">
      <c r="C49" s="25" t="s">
        <v>38</v>
      </c>
      <c r="D49" s="37">
        <f t="shared" si="0"/>
        <v>6361</v>
      </c>
    </row>
    <row r="50" spans="3:4" x14ac:dyDescent="0.25">
      <c r="C50" s="25" t="s">
        <v>40</v>
      </c>
      <c r="D50" s="37">
        <f t="shared" si="0"/>
        <v>6391</v>
      </c>
    </row>
    <row r="51" spans="3:4" x14ac:dyDescent="0.25">
      <c r="C51" s="25" t="s">
        <v>42</v>
      </c>
      <c r="D51" s="37">
        <f t="shared" si="0"/>
        <v>6393</v>
      </c>
    </row>
    <row r="52" spans="3:4" x14ac:dyDescent="0.25">
      <c r="C52" s="25" t="s">
        <v>18</v>
      </c>
      <c r="D52" s="37">
        <f t="shared" si="0"/>
        <v>6413</v>
      </c>
    </row>
    <row r="53" spans="3:4" x14ac:dyDescent="0.25">
      <c r="C53" s="25" t="s">
        <v>20</v>
      </c>
      <c r="D53" s="37">
        <f t="shared" si="0"/>
        <v>6415</v>
      </c>
    </row>
    <row r="54" spans="3:4" x14ac:dyDescent="0.25">
      <c r="C54" s="25" t="s">
        <v>22</v>
      </c>
      <c r="D54" s="37">
        <f t="shared" si="0"/>
        <v>6526</v>
      </c>
    </row>
    <row r="55" spans="3:4" x14ac:dyDescent="0.25">
      <c r="C55" s="25" t="s">
        <v>25</v>
      </c>
      <c r="D55" s="37">
        <f t="shared" si="0"/>
        <v>6614</v>
      </c>
    </row>
    <row r="56" spans="3:4" x14ac:dyDescent="0.25">
      <c r="C56" s="25" t="s">
        <v>27</v>
      </c>
      <c r="D56" s="37">
        <f t="shared" si="0"/>
        <v>6615</v>
      </c>
    </row>
    <row r="57" spans="3:4" x14ac:dyDescent="0.25">
      <c r="C57" s="25" t="s">
        <v>13</v>
      </c>
      <c r="D57" s="37">
        <f t="shared" si="0"/>
        <v>6711</v>
      </c>
    </row>
    <row r="58" spans="3:4" x14ac:dyDescent="0.25">
      <c r="C58" s="25" t="s">
        <v>29</v>
      </c>
      <c r="D58" s="37">
        <f t="shared" si="0"/>
        <v>922</v>
      </c>
    </row>
    <row r="61" spans="3:4" x14ac:dyDescent="0.25">
      <c r="C61" s="5">
        <v>11</v>
      </c>
    </row>
    <row r="62" spans="3:4" x14ac:dyDescent="0.25">
      <c r="C62" s="5">
        <v>31</v>
      </c>
    </row>
    <row r="63" spans="3:4" x14ac:dyDescent="0.25">
      <c r="C63" s="5">
        <v>51</v>
      </c>
    </row>
    <row r="64" spans="3:4" x14ac:dyDescent="0.25">
      <c r="C64" s="5">
        <v>52</v>
      </c>
    </row>
    <row r="66" spans="3:3" x14ac:dyDescent="0.25">
      <c r="C66" s="5">
        <v>11</v>
      </c>
    </row>
    <row r="67" spans="3:3" x14ac:dyDescent="0.25">
      <c r="C67" s="5">
        <v>51</v>
      </c>
    </row>
    <row r="68" spans="3:3" x14ac:dyDescent="0.25">
      <c r="C68" s="5">
        <v>31</v>
      </c>
    </row>
    <row r="69" spans="3:3" x14ac:dyDescent="0.25">
      <c r="C69" s="5">
        <v>52</v>
      </c>
    </row>
  </sheetData>
  <sortState ref="C5:D45">
    <sortCondition ref="D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7</vt:i4>
      </vt:variant>
    </vt:vector>
  </HeadingPairs>
  <TitlesOfParts>
    <vt:vector size="15" baseType="lpstr">
      <vt:lpstr>Sažetak</vt:lpstr>
      <vt:lpstr>Po kontima</vt:lpstr>
      <vt:lpstr>Po izvorima</vt:lpstr>
      <vt:lpstr>Funkcionalna</vt:lpstr>
      <vt:lpstr>Prihodi i rashodi</vt:lpstr>
      <vt:lpstr>Izvor</vt:lpstr>
      <vt:lpstr>Sys</vt:lpstr>
      <vt:lpstr>List5</vt:lpstr>
      <vt:lpstr>Funkcionalna!Ispis_naslova</vt:lpstr>
      <vt:lpstr>Izvor!Ispis_naslova</vt:lpstr>
      <vt:lpstr>'Po izvorima'!Ispis_naslova</vt:lpstr>
      <vt:lpstr>'Po kontima'!Ispis_naslova</vt:lpstr>
      <vt:lpstr>'Prihodi i rashodi'!Ispis_naslova</vt:lpstr>
      <vt:lpstr>Sažetak!Ispis_naslova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2023-07-21T21:25:10Z</dcterms:created>
  <dcterms:modified xsi:type="dcterms:W3CDTF">2024-04-08T11:36:42Z</dcterms:modified>
</cp:coreProperties>
</file>