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"/>
    </mc:Choice>
  </mc:AlternateContent>
  <bookViews>
    <workbookView xWindow="0" yWindow="0" windowWidth="28800" windowHeight="12435" firstSheet="1" activeTab="1"/>
  </bookViews>
  <sheets>
    <sheet name="Sažetak" sheetId="1" state="hidden" r:id="rId1"/>
    <sheet name="Prihodi i rashodi" sheetId="5" r:id="rId2"/>
    <sheet name="Izvor" sheetId="4" state="hidden" r:id="rId3"/>
    <sheet name="Prihodi i rashodi_Izvorno" sheetId="2" state="hidden" r:id="rId4"/>
    <sheet name="Sys" sheetId="3" state="hidden" r:id="rId5"/>
  </sheets>
  <definedNames>
    <definedName name="_FiltarBaze" localSheetId="2" hidden="1">Izvor!$F$5:$O$141</definedName>
    <definedName name="_FiltarBaze" localSheetId="1" hidden="1">'Prihodi i rashodi'!$F$5:$L$152</definedName>
    <definedName name="_FiltarBaze" localSheetId="3" hidden="1">'Prihodi i rashodi_Izvorno'!$F$5:$P$147</definedName>
    <definedName name="_xlnm.Print_Titles" localSheetId="2">Izvor!$1:$5</definedName>
    <definedName name="_xlnm.Print_Titles" localSheetId="1">'Prihodi i rashodi'!$1:$5</definedName>
    <definedName name="_xlnm.Print_Titles" localSheetId="3">'Prihodi i rashodi_Izvorno'!$1:$5</definedName>
    <definedName name="_xlnm.Print_Titles" localSheetId="0">Sažetak!$1:$5</definedName>
    <definedName name="_xlnm.Print_Area" localSheetId="0">Sažetak!$F$173:$R$180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5" l="1"/>
  <c r="K6" i="5"/>
  <c r="J6" i="5"/>
  <c r="I6" i="5"/>
  <c r="L21" i="5"/>
  <c r="K21" i="5"/>
  <c r="J21" i="5"/>
  <c r="I21" i="5"/>
  <c r="F22" i="5"/>
  <c r="L126" i="5" l="1"/>
  <c r="K126" i="5"/>
  <c r="J126" i="5"/>
  <c r="C127" i="5"/>
  <c r="E127" i="5" s="1"/>
  <c r="C128" i="5"/>
  <c r="E128" i="5" s="1"/>
  <c r="C129" i="5"/>
  <c r="E129" i="5" s="1"/>
  <c r="I126" i="5"/>
  <c r="C125" i="5"/>
  <c r="E125" i="5" s="1"/>
  <c r="C121" i="5"/>
  <c r="E121" i="5" s="1"/>
  <c r="C120" i="5"/>
  <c r="E120" i="5" s="1"/>
  <c r="F119" i="5"/>
  <c r="F120" i="5" s="1"/>
  <c r="F121" i="5" s="1"/>
  <c r="C119" i="5"/>
  <c r="E119" i="5" s="1"/>
  <c r="L118" i="5"/>
  <c r="K118" i="5"/>
  <c r="J118" i="5"/>
  <c r="I118" i="5"/>
  <c r="J117" i="5" l="1"/>
  <c r="J116" i="5" s="1"/>
  <c r="I117" i="5"/>
  <c r="I116" i="5" s="1"/>
  <c r="D127" i="5"/>
  <c r="D128" i="5"/>
  <c r="K117" i="5"/>
  <c r="K116" i="5" s="1"/>
  <c r="L117" i="5"/>
  <c r="L116" i="5" s="1"/>
  <c r="D119" i="5"/>
  <c r="D120" i="5"/>
  <c r="D121" i="5"/>
  <c r="D125" i="5"/>
  <c r="D129" i="5"/>
  <c r="L29" i="5" l="1"/>
  <c r="L27" i="5"/>
  <c r="K29" i="5"/>
  <c r="K27" i="5"/>
  <c r="J29" i="5"/>
  <c r="J27" i="5"/>
  <c r="F138" i="5" l="1"/>
  <c r="C138" i="5"/>
  <c r="E138" i="5" s="1"/>
  <c r="L137" i="5"/>
  <c r="K137" i="5"/>
  <c r="J137" i="5"/>
  <c r="I137" i="5"/>
  <c r="C136" i="5"/>
  <c r="E136" i="5" s="1"/>
  <c r="C135" i="5"/>
  <c r="E135" i="5" s="1"/>
  <c r="C134" i="5"/>
  <c r="E134" i="5" s="1"/>
  <c r="F133" i="5"/>
  <c r="F134" i="5" s="1"/>
  <c r="F135" i="5" s="1"/>
  <c r="F136" i="5" s="1"/>
  <c r="C133" i="5"/>
  <c r="E133" i="5" s="1"/>
  <c r="L132" i="5"/>
  <c r="K132" i="5"/>
  <c r="J132" i="5"/>
  <c r="J131" i="5" s="1"/>
  <c r="J130" i="5" s="1"/>
  <c r="I132" i="5"/>
  <c r="I131" i="5" s="1"/>
  <c r="I130" i="5" s="1"/>
  <c r="L26" i="5"/>
  <c r="K26" i="5"/>
  <c r="J26" i="5"/>
  <c r="I26" i="5"/>
  <c r="C115" i="5"/>
  <c r="E115" i="5" s="1"/>
  <c r="F114" i="5"/>
  <c r="F115" i="5" s="1"/>
  <c r="C114" i="5"/>
  <c r="E114" i="5" s="1"/>
  <c r="L113" i="5"/>
  <c r="K113" i="5"/>
  <c r="J113" i="5"/>
  <c r="I113" i="5"/>
  <c r="C112" i="5"/>
  <c r="C111" i="5"/>
  <c r="E111" i="5" s="1"/>
  <c r="C110" i="5"/>
  <c r="C109" i="5"/>
  <c r="E109" i="5" s="1"/>
  <c r="C108" i="5"/>
  <c r="C107" i="5"/>
  <c r="E107" i="5" s="1"/>
  <c r="C106" i="5"/>
  <c r="C105" i="5"/>
  <c r="E105" i="5" s="1"/>
  <c r="C104" i="5"/>
  <c r="C103" i="5"/>
  <c r="E103" i="5" s="1"/>
  <c r="C102" i="5"/>
  <c r="C101" i="5"/>
  <c r="E101" i="5" s="1"/>
  <c r="C100" i="5"/>
  <c r="C99" i="5"/>
  <c r="E99" i="5" s="1"/>
  <c r="F98" i="5"/>
  <c r="F99" i="5" s="1"/>
  <c r="F100" i="5" s="1"/>
  <c r="F101" i="5" s="1"/>
  <c r="F102" i="5" s="1"/>
  <c r="F103" i="5" s="1"/>
  <c r="F104" i="5" s="1"/>
  <c r="F105" i="5" s="1"/>
  <c r="F106" i="5" s="1"/>
  <c r="F107" i="5" s="1"/>
  <c r="F108" i="5" s="1"/>
  <c r="F109" i="5" s="1"/>
  <c r="F110" i="5" s="1"/>
  <c r="F111" i="5" s="1"/>
  <c r="F112" i="5" s="1"/>
  <c r="C98" i="5"/>
  <c r="L97" i="5"/>
  <c r="K97" i="5"/>
  <c r="J97" i="5"/>
  <c r="J96" i="5" s="1"/>
  <c r="I97" i="5"/>
  <c r="I96" i="5" s="1"/>
  <c r="C95" i="5"/>
  <c r="C94" i="5"/>
  <c r="E94" i="5" s="1"/>
  <c r="C93" i="5"/>
  <c r="F92" i="5"/>
  <c r="F93" i="5" s="1"/>
  <c r="F94" i="5" s="1"/>
  <c r="F95" i="5" s="1"/>
  <c r="C92" i="5"/>
  <c r="E92" i="5" s="1"/>
  <c r="L91" i="5"/>
  <c r="K91" i="5"/>
  <c r="J91" i="5"/>
  <c r="I91" i="5"/>
  <c r="C90" i="5"/>
  <c r="D90" i="5" s="1"/>
  <c r="C89" i="5"/>
  <c r="E89" i="5" s="1"/>
  <c r="C88" i="5"/>
  <c r="D88" i="5" s="1"/>
  <c r="C87" i="5"/>
  <c r="E87" i="5" s="1"/>
  <c r="C86" i="5"/>
  <c r="D86" i="5" s="1"/>
  <c r="C85" i="5"/>
  <c r="E85" i="5" s="1"/>
  <c r="C84" i="5"/>
  <c r="D84" i="5" s="1"/>
  <c r="C83" i="5"/>
  <c r="E83" i="5" s="1"/>
  <c r="C82" i="5"/>
  <c r="D82" i="5" s="1"/>
  <c r="C81" i="5"/>
  <c r="E81" i="5" s="1"/>
  <c r="C80" i="5"/>
  <c r="D80" i="5" s="1"/>
  <c r="C79" i="5"/>
  <c r="E79" i="5" s="1"/>
  <c r="C78" i="5"/>
  <c r="D78" i="5" s="1"/>
  <c r="C77" i="5"/>
  <c r="E77" i="5" s="1"/>
  <c r="C76" i="5"/>
  <c r="D76" i="5" s="1"/>
  <c r="C75" i="5"/>
  <c r="E75" i="5" s="1"/>
  <c r="C74" i="5"/>
  <c r="D74" i="5" s="1"/>
  <c r="C73" i="5"/>
  <c r="E73" i="5" s="1"/>
  <c r="C71" i="5"/>
  <c r="E71" i="5" s="1"/>
  <c r="C70" i="5"/>
  <c r="F69" i="5"/>
  <c r="F70" i="5" s="1"/>
  <c r="F71" i="5" s="1"/>
  <c r="F72" i="5" s="1"/>
  <c r="F73" i="5" s="1"/>
  <c r="F74" i="5" s="1"/>
  <c r="F75" i="5" s="1"/>
  <c r="F76" i="5" s="1"/>
  <c r="F77" i="5" s="1"/>
  <c r="F78" i="5" s="1"/>
  <c r="F79" i="5" s="1"/>
  <c r="F80" i="5" s="1"/>
  <c r="F81" i="5" s="1"/>
  <c r="F82" i="5" s="1"/>
  <c r="F83" i="5" s="1"/>
  <c r="F84" i="5" s="1"/>
  <c r="F85" i="5" s="1"/>
  <c r="F86" i="5" s="1"/>
  <c r="F87" i="5" s="1"/>
  <c r="F88" i="5" s="1"/>
  <c r="F89" i="5" s="1"/>
  <c r="F90" i="5" s="1"/>
  <c r="C69" i="5"/>
  <c r="E69" i="5" s="1"/>
  <c r="L68" i="5"/>
  <c r="K68" i="5"/>
  <c r="J68" i="5"/>
  <c r="I68" i="5"/>
  <c r="C65" i="5"/>
  <c r="E65" i="5" s="1"/>
  <c r="C64" i="5"/>
  <c r="E64" i="5" s="1"/>
  <c r="C63" i="5"/>
  <c r="E63" i="5" s="1"/>
  <c r="C62" i="5"/>
  <c r="E62" i="5" s="1"/>
  <c r="C61" i="5"/>
  <c r="E61" i="5" s="1"/>
  <c r="C60" i="5"/>
  <c r="E60" i="5" s="1"/>
  <c r="C59" i="5"/>
  <c r="E59" i="5" s="1"/>
  <c r="F58" i="5"/>
  <c r="F59" i="5" s="1"/>
  <c r="F60" i="5" s="1"/>
  <c r="F61" i="5" s="1"/>
  <c r="F62" i="5" s="1"/>
  <c r="F63" i="5" s="1"/>
  <c r="F64" i="5" s="1"/>
  <c r="F65" i="5" s="1"/>
  <c r="C58" i="5"/>
  <c r="E58" i="5" s="1"/>
  <c r="L57" i="5"/>
  <c r="K57" i="5"/>
  <c r="J57" i="5"/>
  <c r="I57" i="5"/>
  <c r="C56" i="5"/>
  <c r="D56" i="5" s="1"/>
  <c r="C55" i="5"/>
  <c r="C54" i="5"/>
  <c r="D54" i="5" s="1"/>
  <c r="C53" i="5"/>
  <c r="C52" i="5"/>
  <c r="D52" i="5" s="1"/>
  <c r="C51" i="5"/>
  <c r="C50" i="5"/>
  <c r="D50" i="5" s="1"/>
  <c r="C49" i="5"/>
  <c r="D49" i="5" s="1"/>
  <c r="C48" i="5"/>
  <c r="E48" i="5" s="1"/>
  <c r="C47" i="5"/>
  <c r="D47" i="5" s="1"/>
  <c r="C46" i="5"/>
  <c r="D46" i="5" s="1"/>
  <c r="C45" i="5"/>
  <c r="D45" i="5" s="1"/>
  <c r="C44" i="5"/>
  <c r="D44" i="5" s="1"/>
  <c r="C43" i="5"/>
  <c r="E43" i="5" s="1"/>
  <c r="C42" i="5"/>
  <c r="D42" i="5" s="1"/>
  <c r="C41" i="5"/>
  <c r="E41" i="5" s="1"/>
  <c r="C40" i="5"/>
  <c r="D40" i="5" s="1"/>
  <c r="C39" i="5"/>
  <c r="E39" i="5" s="1"/>
  <c r="C38" i="5"/>
  <c r="D38" i="5" s="1"/>
  <c r="C37" i="5"/>
  <c r="E37" i="5" s="1"/>
  <c r="C36" i="5"/>
  <c r="D36" i="5" s="1"/>
  <c r="C35" i="5"/>
  <c r="D35" i="5" s="1"/>
  <c r="C34" i="5"/>
  <c r="D34" i="5" s="1"/>
  <c r="C33" i="5"/>
  <c r="E33" i="5" s="1"/>
  <c r="C32" i="5"/>
  <c r="D32" i="5" s="1"/>
  <c r="C31" i="5"/>
  <c r="E31" i="5" s="1"/>
  <c r="C30" i="5"/>
  <c r="D30" i="5" s="1"/>
  <c r="C29" i="5"/>
  <c r="D29" i="5" s="1"/>
  <c r="C28" i="5"/>
  <c r="E28" i="5" s="1"/>
  <c r="F27" i="5"/>
  <c r="F28" i="5" s="1"/>
  <c r="F29" i="5" s="1"/>
  <c r="F30" i="5" s="1"/>
  <c r="F31" i="5" s="1"/>
  <c r="F32" i="5" s="1"/>
  <c r="F33" i="5" s="1"/>
  <c r="F34" i="5" s="1"/>
  <c r="F35" i="5" s="1"/>
  <c r="F36" i="5" s="1"/>
  <c r="F37" i="5" s="1"/>
  <c r="F38" i="5" s="1"/>
  <c r="F39" i="5" s="1"/>
  <c r="F40" i="5" s="1"/>
  <c r="F41" i="5" s="1"/>
  <c r="F42" i="5" s="1"/>
  <c r="F43" i="5" s="1"/>
  <c r="F44" i="5" s="1"/>
  <c r="F45" i="5" s="1"/>
  <c r="F46" i="5" s="1"/>
  <c r="F47" i="5" s="1"/>
  <c r="F48" i="5" s="1"/>
  <c r="F49" i="5" s="1"/>
  <c r="F50" i="5" s="1"/>
  <c r="F51" i="5" s="1"/>
  <c r="F52" i="5" s="1"/>
  <c r="F53" i="5" s="1"/>
  <c r="F54" i="5" s="1"/>
  <c r="F55" i="5" s="1"/>
  <c r="F56" i="5" s="1"/>
  <c r="C27" i="5"/>
  <c r="E27" i="5" s="1"/>
  <c r="F19" i="5"/>
  <c r="F20" i="5" s="1"/>
  <c r="L18" i="5"/>
  <c r="K18" i="5"/>
  <c r="J18" i="5"/>
  <c r="I18" i="5"/>
  <c r="F17" i="5"/>
  <c r="L16" i="5"/>
  <c r="K16" i="5"/>
  <c r="J16" i="5"/>
  <c r="I16" i="5"/>
  <c r="F11" i="5"/>
  <c r="F12" i="5" s="1"/>
  <c r="F13" i="5" s="1"/>
  <c r="F14" i="5" s="1"/>
  <c r="F15" i="5" s="1"/>
  <c r="L10" i="5"/>
  <c r="K10" i="5"/>
  <c r="J10" i="5"/>
  <c r="I10" i="5"/>
  <c r="F9" i="5"/>
  <c r="L7" i="5"/>
  <c r="K7" i="5"/>
  <c r="J7" i="5"/>
  <c r="I7" i="5"/>
  <c r="F25" i="4"/>
  <c r="F26" i="4" s="1"/>
  <c r="F27" i="4" s="1"/>
  <c r="F28" i="4" s="1"/>
  <c r="F29" i="4" s="1"/>
  <c r="F30" i="4" s="1"/>
  <c r="F31" i="4" s="1"/>
  <c r="F32" i="4" s="1"/>
  <c r="F33" i="4" s="1"/>
  <c r="F34" i="4" s="1"/>
  <c r="F35" i="4" s="1"/>
  <c r="F36" i="4" s="1"/>
  <c r="F37" i="4" s="1"/>
  <c r="F38" i="4" s="1"/>
  <c r="F39" i="4" s="1"/>
  <c r="F40" i="4" s="1"/>
  <c r="F41" i="4" s="1"/>
  <c r="F42" i="4" s="1"/>
  <c r="F43" i="4" s="1"/>
  <c r="F44" i="4" s="1"/>
  <c r="F45" i="4" s="1"/>
  <c r="F46" i="4" s="1"/>
  <c r="F47" i="4" s="1"/>
  <c r="F48" i="4" s="1"/>
  <c r="F49" i="4" s="1"/>
  <c r="F50" i="4" s="1"/>
  <c r="F51" i="4" s="1"/>
  <c r="F52" i="4" s="1"/>
  <c r="F53" i="4" s="1"/>
  <c r="F54" i="4" s="1"/>
  <c r="F55" i="4" s="1"/>
  <c r="F56" i="4" s="1"/>
  <c r="F57" i="4" s="1"/>
  <c r="F58" i="4" s="1"/>
  <c r="F59" i="4" s="1"/>
  <c r="N68" i="4"/>
  <c r="M68" i="4"/>
  <c r="C68" i="4"/>
  <c r="D68" i="4" s="1"/>
  <c r="N67" i="4"/>
  <c r="M67" i="4"/>
  <c r="C67" i="4"/>
  <c r="D67" i="4" s="1"/>
  <c r="N66" i="4"/>
  <c r="M66" i="4"/>
  <c r="C66" i="4"/>
  <c r="D66" i="4" s="1"/>
  <c r="N65" i="4"/>
  <c r="M65" i="4"/>
  <c r="C65" i="4"/>
  <c r="D65" i="4" s="1"/>
  <c r="N64" i="4"/>
  <c r="M64" i="4"/>
  <c r="C64" i="4"/>
  <c r="D64" i="4" s="1"/>
  <c r="N63" i="4"/>
  <c r="M63" i="4"/>
  <c r="C63" i="4"/>
  <c r="D63" i="4" s="1"/>
  <c r="N62" i="4"/>
  <c r="M62" i="4"/>
  <c r="C62" i="4"/>
  <c r="D62" i="4" s="1"/>
  <c r="N61" i="4"/>
  <c r="M61" i="4"/>
  <c r="F61" i="4"/>
  <c r="F62" i="4" s="1"/>
  <c r="F63" i="4" s="1"/>
  <c r="F64" i="4" s="1"/>
  <c r="F65" i="4" s="1"/>
  <c r="F66" i="4" s="1"/>
  <c r="F67" i="4" s="1"/>
  <c r="F68" i="4" s="1"/>
  <c r="C61" i="4"/>
  <c r="D61" i="4" s="1"/>
  <c r="N60" i="4"/>
  <c r="L60" i="4"/>
  <c r="K60" i="4"/>
  <c r="J60" i="4"/>
  <c r="I60" i="4"/>
  <c r="N59" i="4"/>
  <c r="M59" i="4"/>
  <c r="C59" i="4"/>
  <c r="E59" i="4" s="1"/>
  <c r="N58" i="4"/>
  <c r="M58" i="4"/>
  <c r="C58" i="4"/>
  <c r="E58" i="4" s="1"/>
  <c r="N57" i="4"/>
  <c r="M57" i="4"/>
  <c r="C57" i="4"/>
  <c r="E57" i="4" s="1"/>
  <c r="N56" i="4"/>
  <c r="M56" i="4"/>
  <c r="C56" i="4"/>
  <c r="E56" i="4" s="1"/>
  <c r="N55" i="4"/>
  <c r="M55" i="4"/>
  <c r="C55" i="4"/>
  <c r="E55" i="4" s="1"/>
  <c r="N54" i="4"/>
  <c r="M54" i="4"/>
  <c r="C54" i="4"/>
  <c r="E54" i="4" s="1"/>
  <c r="N53" i="4"/>
  <c r="M53" i="4"/>
  <c r="C53" i="4"/>
  <c r="E53" i="4" s="1"/>
  <c r="N52" i="4"/>
  <c r="M52" i="4"/>
  <c r="C52" i="4"/>
  <c r="E52" i="4" s="1"/>
  <c r="N51" i="4"/>
  <c r="M51" i="4"/>
  <c r="C51" i="4"/>
  <c r="E51" i="4" s="1"/>
  <c r="N50" i="4"/>
  <c r="M50" i="4"/>
  <c r="C50" i="4"/>
  <c r="E50" i="4" s="1"/>
  <c r="N49" i="4"/>
  <c r="M49" i="4"/>
  <c r="C49" i="4"/>
  <c r="E49" i="4" s="1"/>
  <c r="N48" i="4"/>
  <c r="M48" i="4"/>
  <c r="C48" i="4"/>
  <c r="E48" i="4" s="1"/>
  <c r="N47" i="4"/>
  <c r="M47" i="4"/>
  <c r="C47" i="4"/>
  <c r="E47" i="4" s="1"/>
  <c r="N46" i="4"/>
  <c r="M46" i="4"/>
  <c r="C46" i="4"/>
  <c r="E46" i="4" s="1"/>
  <c r="N45" i="4"/>
  <c r="M45" i="4"/>
  <c r="C45" i="4"/>
  <c r="E45" i="4" s="1"/>
  <c r="N44" i="4"/>
  <c r="M44" i="4"/>
  <c r="C44" i="4"/>
  <c r="E44" i="4" s="1"/>
  <c r="N43" i="4"/>
  <c r="M43" i="4"/>
  <c r="C43" i="4"/>
  <c r="E43" i="4" s="1"/>
  <c r="N42" i="4"/>
  <c r="M42" i="4"/>
  <c r="C42" i="4"/>
  <c r="E42" i="4" s="1"/>
  <c r="N41" i="4"/>
  <c r="M41" i="4"/>
  <c r="C41" i="4"/>
  <c r="E41" i="4" s="1"/>
  <c r="N40" i="4"/>
  <c r="M40" i="4"/>
  <c r="C40" i="4"/>
  <c r="E40" i="4" s="1"/>
  <c r="N39" i="4"/>
  <c r="M39" i="4"/>
  <c r="C39" i="4"/>
  <c r="E39" i="4" s="1"/>
  <c r="N38" i="4"/>
  <c r="M38" i="4"/>
  <c r="C38" i="4"/>
  <c r="E38" i="4" s="1"/>
  <c r="N37" i="4"/>
  <c r="M37" i="4"/>
  <c r="C37" i="4"/>
  <c r="E37" i="4" s="1"/>
  <c r="N36" i="4"/>
  <c r="M36" i="4"/>
  <c r="C36" i="4"/>
  <c r="E36" i="4" s="1"/>
  <c r="N35" i="4"/>
  <c r="M35" i="4"/>
  <c r="C35" i="4"/>
  <c r="E35" i="4" s="1"/>
  <c r="N34" i="4"/>
  <c r="M34" i="4"/>
  <c r="C34" i="4"/>
  <c r="E34" i="4" s="1"/>
  <c r="N33" i="4"/>
  <c r="M33" i="4"/>
  <c r="C33" i="4"/>
  <c r="D33" i="4" s="1"/>
  <c r="N127" i="4"/>
  <c r="M127" i="4"/>
  <c r="C127" i="4"/>
  <c r="N126" i="4"/>
  <c r="M126" i="4"/>
  <c r="F126" i="4"/>
  <c r="F127" i="4" s="1"/>
  <c r="C126" i="4"/>
  <c r="E126" i="4" s="1"/>
  <c r="N125" i="4"/>
  <c r="L125" i="4"/>
  <c r="K125" i="4"/>
  <c r="J125" i="4"/>
  <c r="I125" i="4"/>
  <c r="N124" i="4"/>
  <c r="M124" i="4"/>
  <c r="C124" i="4"/>
  <c r="E124" i="4" s="1"/>
  <c r="N123" i="4"/>
  <c r="M123" i="4"/>
  <c r="C123" i="4"/>
  <c r="E123" i="4" s="1"/>
  <c r="N122" i="4"/>
  <c r="M122" i="4"/>
  <c r="C122" i="4"/>
  <c r="E122" i="4" s="1"/>
  <c r="N121" i="4"/>
  <c r="M121" i="4"/>
  <c r="C121" i="4"/>
  <c r="E121" i="4" s="1"/>
  <c r="N120" i="4"/>
  <c r="M120" i="4"/>
  <c r="C120" i="4"/>
  <c r="E120" i="4" s="1"/>
  <c r="N119" i="4"/>
  <c r="M119" i="4"/>
  <c r="C119" i="4"/>
  <c r="E119" i="4" s="1"/>
  <c r="N118" i="4"/>
  <c r="M118" i="4"/>
  <c r="C118" i="4"/>
  <c r="E118" i="4" s="1"/>
  <c r="N117" i="4"/>
  <c r="M117" i="4"/>
  <c r="C117" i="4"/>
  <c r="E117" i="4" s="1"/>
  <c r="N116" i="4"/>
  <c r="M116" i="4"/>
  <c r="C116" i="4"/>
  <c r="E116" i="4" s="1"/>
  <c r="N115" i="4"/>
  <c r="M115" i="4"/>
  <c r="C115" i="4"/>
  <c r="E115" i="4" s="1"/>
  <c r="N114" i="4"/>
  <c r="M114" i="4"/>
  <c r="C114" i="4"/>
  <c r="E114" i="4" s="1"/>
  <c r="N113" i="4"/>
  <c r="M113" i="4"/>
  <c r="C113" i="4"/>
  <c r="E113" i="4" s="1"/>
  <c r="N112" i="4"/>
  <c r="M112" i="4"/>
  <c r="C112" i="4"/>
  <c r="E112" i="4" s="1"/>
  <c r="N111" i="4"/>
  <c r="M111" i="4"/>
  <c r="C111" i="4"/>
  <c r="E111" i="4" s="1"/>
  <c r="N110" i="4"/>
  <c r="M110" i="4"/>
  <c r="F110" i="4"/>
  <c r="F111" i="4" s="1"/>
  <c r="F112" i="4" s="1"/>
  <c r="F113" i="4" s="1"/>
  <c r="F114" i="4" s="1"/>
  <c r="F115" i="4" s="1"/>
  <c r="F116" i="4" s="1"/>
  <c r="F117" i="4" s="1"/>
  <c r="F118" i="4" s="1"/>
  <c r="F119" i="4" s="1"/>
  <c r="F120" i="4" s="1"/>
  <c r="F121" i="4" s="1"/>
  <c r="F122" i="4" s="1"/>
  <c r="F123" i="4" s="1"/>
  <c r="F124" i="4" s="1"/>
  <c r="C110" i="4"/>
  <c r="E110" i="4" s="1"/>
  <c r="N109" i="4"/>
  <c r="L109" i="4"/>
  <c r="L108" i="4" s="1"/>
  <c r="K109" i="4"/>
  <c r="J109" i="4"/>
  <c r="I109" i="4"/>
  <c r="I108" i="4" s="1"/>
  <c r="N108" i="4"/>
  <c r="N107" i="4"/>
  <c r="M107" i="4"/>
  <c r="C107" i="4"/>
  <c r="E107" i="4" s="1"/>
  <c r="N106" i="4"/>
  <c r="M106" i="4"/>
  <c r="C106" i="4"/>
  <c r="E106" i="4" s="1"/>
  <c r="N105" i="4"/>
  <c r="M105" i="4"/>
  <c r="C105" i="4"/>
  <c r="E105" i="4" s="1"/>
  <c r="N104" i="4"/>
  <c r="M104" i="4"/>
  <c r="F104" i="4"/>
  <c r="F105" i="4" s="1"/>
  <c r="F106" i="4" s="1"/>
  <c r="F107" i="4" s="1"/>
  <c r="C104" i="4"/>
  <c r="D104" i="4" s="1"/>
  <c r="N103" i="4"/>
  <c r="L103" i="4"/>
  <c r="K103" i="4"/>
  <c r="J103" i="4"/>
  <c r="I103" i="4"/>
  <c r="N102" i="4"/>
  <c r="M102" i="4"/>
  <c r="C102" i="4"/>
  <c r="E102" i="4" s="1"/>
  <c r="N101" i="4"/>
  <c r="M101" i="4"/>
  <c r="C101" i="4"/>
  <c r="N100" i="4"/>
  <c r="M100" i="4"/>
  <c r="C100" i="4"/>
  <c r="E100" i="4" s="1"/>
  <c r="N99" i="4"/>
  <c r="M99" i="4"/>
  <c r="C99" i="4"/>
  <c r="N98" i="4"/>
  <c r="M98" i="4"/>
  <c r="C98" i="4"/>
  <c r="E98" i="4" s="1"/>
  <c r="N97" i="4"/>
  <c r="M97" i="4"/>
  <c r="C97" i="4"/>
  <c r="E97" i="4" s="1"/>
  <c r="N96" i="4"/>
  <c r="M96" i="4"/>
  <c r="C96" i="4"/>
  <c r="E96" i="4" s="1"/>
  <c r="N95" i="4"/>
  <c r="M95" i="4"/>
  <c r="C95" i="4"/>
  <c r="E95" i="4" s="1"/>
  <c r="N94" i="4"/>
  <c r="M94" i="4"/>
  <c r="C94" i="4"/>
  <c r="E94" i="4" s="1"/>
  <c r="N93" i="4"/>
  <c r="M93" i="4"/>
  <c r="C93" i="4"/>
  <c r="E93" i="4" s="1"/>
  <c r="N92" i="4"/>
  <c r="M92" i="4"/>
  <c r="C92" i="4"/>
  <c r="E92" i="4" s="1"/>
  <c r="N91" i="4"/>
  <c r="M91" i="4"/>
  <c r="C91" i="4"/>
  <c r="E91" i="4" s="1"/>
  <c r="N90" i="4"/>
  <c r="M90" i="4"/>
  <c r="C90" i="4"/>
  <c r="E90" i="4" s="1"/>
  <c r="N89" i="4"/>
  <c r="M89" i="4"/>
  <c r="C89" i="4"/>
  <c r="E89" i="4" s="1"/>
  <c r="N88" i="4"/>
  <c r="M88" i="4"/>
  <c r="C88" i="4"/>
  <c r="E88" i="4" s="1"/>
  <c r="N87" i="4"/>
  <c r="M87" i="4"/>
  <c r="C87" i="4"/>
  <c r="E87" i="4" s="1"/>
  <c r="N86" i="4"/>
  <c r="M86" i="4"/>
  <c r="C86" i="4"/>
  <c r="D86" i="4" s="1"/>
  <c r="N85" i="4"/>
  <c r="M85" i="4"/>
  <c r="C85" i="4"/>
  <c r="E85" i="4" s="1"/>
  <c r="N84" i="4"/>
  <c r="M84" i="4"/>
  <c r="N83" i="4"/>
  <c r="M83" i="4"/>
  <c r="C83" i="4"/>
  <c r="E83" i="4" s="1"/>
  <c r="N82" i="4"/>
  <c r="M82" i="4"/>
  <c r="C82" i="4"/>
  <c r="D82" i="4" s="1"/>
  <c r="N81" i="4"/>
  <c r="M81" i="4"/>
  <c r="F81" i="4"/>
  <c r="F82" i="4" s="1"/>
  <c r="F83" i="4" s="1"/>
  <c r="F84" i="4" s="1"/>
  <c r="F85" i="4" s="1"/>
  <c r="F86" i="4" s="1"/>
  <c r="F87" i="4" s="1"/>
  <c r="F88" i="4" s="1"/>
  <c r="F89" i="4" s="1"/>
  <c r="F90" i="4" s="1"/>
  <c r="F91" i="4" s="1"/>
  <c r="F92" i="4" s="1"/>
  <c r="F93" i="4" s="1"/>
  <c r="F94" i="4" s="1"/>
  <c r="F95" i="4" s="1"/>
  <c r="F96" i="4" s="1"/>
  <c r="F97" i="4" s="1"/>
  <c r="F98" i="4" s="1"/>
  <c r="F99" i="4" s="1"/>
  <c r="F100" i="4" s="1"/>
  <c r="F101" i="4" s="1"/>
  <c r="F102" i="4" s="1"/>
  <c r="C81" i="4"/>
  <c r="D81" i="4" s="1"/>
  <c r="N80" i="4"/>
  <c r="L80" i="4"/>
  <c r="K80" i="4"/>
  <c r="K79" i="4" s="1"/>
  <c r="J80" i="4"/>
  <c r="I80" i="4"/>
  <c r="N79" i="4"/>
  <c r="N78" i="4"/>
  <c r="N77" i="4"/>
  <c r="M77" i="4"/>
  <c r="M76" i="4" s="1"/>
  <c r="F77" i="4"/>
  <c r="C77" i="4"/>
  <c r="E77" i="4" s="1"/>
  <c r="N76" i="4"/>
  <c r="L76" i="4"/>
  <c r="K76" i="4"/>
  <c r="J76" i="4"/>
  <c r="I76" i="4"/>
  <c r="N75" i="4"/>
  <c r="M75" i="4"/>
  <c r="C75" i="4"/>
  <c r="E75" i="4" s="1"/>
  <c r="N74" i="4"/>
  <c r="M74" i="4"/>
  <c r="C74" i="4"/>
  <c r="D74" i="4" s="1"/>
  <c r="N73" i="4"/>
  <c r="M73" i="4"/>
  <c r="C73" i="4"/>
  <c r="E73" i="4" s="1"/>
  <c r="N72" i="4"/>
  <c r="M72" i="4"/>
  <c r="F72" i="4"/>
  <c r="F73" i="4" s="1"/>
  <c r="F74" i="4" s="1"/>
  <c r="F75" i="4" s="1"/>
  <c r="C72" i="4"/>
  <c r="D72" i="4" s="1"/>
  <c r="N71" i="4"/>
  <c r="L71" i="4"/>
  <c r="K71" i="4"/>
  <c r="J71" i="4"/>
  <c r="I71" i="4"/>
  <c r="N70" i="4"/>
  <c r="N69" i="4"/>
  <c r="N32" i="4"/>
  <c r="M32" i="4"/>
  <c r="C32" i="4"/>
  <c r="E32" i="4" s="1"/>
  <c r="N31" i="4"/>
  <c r="M31" i="4"/>
  <c r="C31" i="4"/>
  <c r="E31" i="4" s="1"/>
  <c r="N30" i="4"/>
  <c r="M30" i="4"/>
  <c r="C30" i="4"/>
  <c r="E30" i="4" s="1"/>
  <c r="N29" i="4"/>
  <c r="M29" i="4"/>
  <c r="C29" i="4"/>
  <c r="E29" i="4" s="1"/>
  <c r="N28" i="4"/>
  <c r="M28" i="4"/>
  <c r="C28" i="4"/>
  <c r="E28" i="4" s="1"/>
  <c r="N27" i="4"/>
  <c r="M27" i="4"/>
  <c r="C27" i="4"/>
  <c r="E27" i="4" s="1"/>
  <c r="N26" i="4"/>
  <c r="M26" i="4"/>
  <c r="C26" i="4"/>
  <c r="E26" i="4" s="1"/>
  <c r="N25" i="4"/>
  <c r="M25" i="4"/>
  <c r="C25" i="4"/>
  <c r="E25" i="4" s="1"/>
  <c r="N24" i="4"/>
  <c r="L24" i="4"/>
  <c r="L23" i="4" s="1"/>
  <c r="L22" i="4" s="1"/>
  <c r="K24" i="4"/>
  <c r="K23" i="4" s="1"/>
  <c r="K22" i="4" s="1"/>
  <c r="J24" i="4"/>
  <c r="J23" i="4" s="1"/>
  <c r="J22" i="4" s="1"/>
  <c r="I24" i="4"/>
  <c r="I23" i="4" s="1"/>
  <c r="I22" i="4" s="1"/>
  <c r="N23" i="4"/>
  <c r="N22" i="4"/>
  <c r="N21" i="4"/>
  <c r="N20" i="4"/>
  <c r="M20" i="4"/>
  <c r="N19" i="4"/>
  <c r="M19" i="4"/>
  <c r="F19" i="4"/>
  <c r="F20" i="4" s="1"/>
  <c r="N18" i="4"/>
  <c r="L18" i="4"/>
  <c r="K18" i="4"/>
  <c r="J18" i="4"/>
  <c r="I18" i="4"/>
  <c r="N17" i="4"/>
  <c r="M17" i="4"/>
  <c r="M16" i="4" s="1"/>
  <c r="F17" i="4"/>
  <c r="N16" i="4"/>
  <c r="L16" i="4"/>
  <c r="K16" i="4"/>
  <c r="J16" i="4"/>
  <c r="I16" i="4"/>
  <c r="N15" i="4"/>
  <c r="M15" i="4"/>
  <c r="M140" i="4" s="1"/>
  <c r="N14" i="4"/>
  <c r="M14" i="4"/>
  <c r="N13" i="4"/>
  <c r="M13" i="4"/>
  <c r="N12" i="4"/>
  <c r="M12" i="4"/>
  <c r="N11" i="4"/>
  <c r="M11" i="4"/>
  <c r="F11" i="4"/>
  <c r="F12" i="4" s="1"/>
  <c r="F13" i="4" s="1"/>
  <c r="F14" i="4" s="1"/>
  <c r="F15" i="4" s="1"/>
  <c r="N10" i="4"/>
  <c r="L10" i="4"/>
  <c r="K10" i="4"/>
  <c r="J10" i="4"/>
  <c r="I10" i="4"/>
  <c r="N9" i="4"/>
  <c r="M9" i="4"/>
  <c r="F9" i="4"/>
  <c r="N8" i="4"/>
  <c r="M8" i="4"/>
  <c r="L7" i="4"/>
  <c r="K7" i="4"/>
  <c r="J7" i="4"/>
  <c r="I7" i="4"/>
  <c r="L131" i="5" l="1"/>
  <c r="L130" i="5" s="1"/>
  <c r="J67" i="5"/>
  <c r="K131" i="5"/>
  <c r="K130" i="5" s="1"/>
  <c r="L67" i="5"/>
  <c r="L66" i="5" s="1"/>
  <c r="K25" i="5"/>
  <c r="L25" i="5"/>
  <c r="I25" i="5"/>
  <c r="I24" i="5" s="1"/>
  <c r="J25" i="5"/>
  <c r="J24" i="5" s="1"/>
  <c r="D133" i="5"/>
  <c r="D134" i="5"/>
  <c r="D135" i="5"/>
  <c r="D136" i="5"/>
  <c r="D138" i="5"/>
  <c r="J108" i="4"/>
  <c r="I67" i="5"/>
  <c r="I66" i="5" s="1"/>
  <c r="K96" i="5"/>
  <c r="L96" i="5"/>
  <c r="E82" i="5"/>
  <c r="L144" i="5"/>
  <c r="L147" i="5" s="1"/>
  <c r="I144" i="5"/>
  <c r="I147" i="5" s="1"/>
  <c r="E78" i="5"/>
  <c r="E86" i="5"/>
  <c r="E74" i="5"/>
  <c r="E90" i="5"/>
  <c r="D62" i="5"/>
  <c r="D63" i="5"/>
  <c r="K67" i="5"/>
  <c r="D69" i="5"/>
  <c r="E76" i="5"/>
  <c r="E84" i="5"/>
  <c r="E80" i="5"/>
  <c r="E88" i="5"/>
  <c r="K144" i="5"/>
  <c r="K147" i="5" s="1"/>
  <c r="E46" i="5"/>
  <c r="D59" i="5"/>
  <c r="D64" i="5"/>
  <c r="D65" i="5"/>
  <c r="D94" i="5"/>
  <c r="J144" i="5"/>
  <c r="J147" i="5" s="1"/>
  <c r="E52" i="5"/>
  <c r="E35" i="5"/>
  <c r="E50" i="5"/>
  <c r="E56" i="5"/>
  <c r="D60" i="5"/>
  <c r="D61" i="5"/>
  <c r="J66" i="5"/>
  <c r="D114" i="5"/>
  <c r="D48" i="5"/>
  <c r="E54" i="5"/>
  <c r="D71" i="5"/>
  <c r="D99" i="5"/>
  <c r="D101" i="5"/>
  <c r="D103" i="5"/>
  <c r="D105" i="5"/>
  <c r="D107" i="5"/>
  <c r="D109" i="5"/>
  <c r="D111" i="5"/>
  <c r="D92" i="5"/>
  <c r="E32" i="5"/>
  <c r="D43" i="5"/>
  <c r="E30" i="5"/>
  <c r="D39" i="5"/>
  <c r="D41" i="5"/>
  <c r="E29" i="5"/>
  <c r="D37" i="5"/>
  <c r="E51" i="5"/>
  <c r="D51" i="5"/>
  <c r="E95" i="5"/>
  <c r="D95" i="5"/>
  <c r="E98" i="5"/>
  <c r="D98" i="5"/>
  <c r="E106" i="5"/>
  <c r="D106" i="5"/>
  <c r="D27" i="5"/>
  <c r="D28" i="5"/>
  <c r="D31" i="5"/>
  <c r="D33" i="5"/>
  <c r="E36" i="5"/>
  <c r="E40" i="5"/>
  <c r="E44" i="5"/>
  <c r="E47" i="5"/>
  <c r="D73" i="5"/>
  <c r="D77" i="5"/>
  <c r="D81" i="5"/>
  <c r="D85" i="5"/>
  <c r="D89" i="5"/>
  <c r="E100" i="5"/>
  <c r="D100" i="5"/>
  <c r="E108" i="5"/>
  <c r="D108" i="5"/>
  <c r="D115" i="5"/>
  <c r="E70" i="5"/>
  <c r="D70" i="5"/>
  <c r="E53" i="5"/>
  <c r="D53" i="5"/>
  <c r="E102" i="5"/>
  <c r="D102" i="5"/>
  <c r="E110" i="5"/>
  <c r="D110" i="5"/>
  <c r="E34" i="5"/>
  <c r="E38" i="5"/>
  <c r="E42" i="5"/>
  <c r="E45" i="5"/>
  <c r="E49" i="5"/>
  <c r="E55" i="5"/>
  <c r="D55" i="5"/>
  <c r="D58" i="5"/>
  <c r="D75" i="5"/>
  <c r="D79" i="5"/>
  <c r="D83" i="5"/>
  <c r="D87" i="5"/>
  <c r="E93" i="5"/>
  <c r="D93" i="5"/>
  <c r="E104" i="5"/>
  <c r="D104" i="5"/>
  <c r="E112" i="5"/>
  <c r="D112" i="5"/>
  <c r="D37" i="4"/>
  <c r="D41" i="4"/>
  <c r="D43" i="4"/>
  <c r="D45" i="4"/>
  <c r="D47" i="4"/>
  <c r="D49" i="4"/>
  <c r="D51" i="4"/>
  <c r="D53" i="4"/>
  <c r="D55" i="4"/>
  <c r="D57" i="4"/>
  <c r="D59" i="4"/>
  <c r="M60" i="4"/>
  <c r="D35" i="4"/>
  <c r="D39" i="4"/>
  <c r="E33" i="4"/>
  <c r="E68" i="4"/>
  <c r="E66" i="4"/>
  <c r="E62" i="4"/>
  <c r="E64" i="4"/>
  <c r="D34" i="4"/>
  <c r="D36" i="4"/>
  <c r="D38" i="4"/>
  <c r="D40" i="4"/>
  <c r="D42" i="4"/>
  <c r="D44" i="4"/>
  <c r="D46" i="4"/>
  <c r="D48" i="4"/>
  <c r="D50" i="4"/>
  <c r="D52" i="4"/>
  <c r="D54" i="4"/>
  <c r="D56" i="4"/>
  <c r="D58" i="4"/>
  <c r="E61" i="4"/>
  <c r="E63" i="4"/>
  <c r="E65" i="4"/>
  <c r="E67" i="4"/>
  <c r="E104" i="4"/>
  <c r="J70" i="4"/>
  <c r="J69" i="4" s="1"/>
  <c r="E81" i="4"/>
  <c r="J79" i="4"/>
  <c r="J78" i="4" s="1"/>
  <c r="D117" i="4"/>
  <c r="M18" i="4"/>
  <c r="I70" i="4"/>
  <c r="I69" i="4" s="1"/>
  <c r="L70" i="4"/>
  <c r="L69" i="4" s="1"/>
  <c r="K108" i="4"/>
  <c r="K78" i="4" s="1"/>
  <c r="M125" i="4"/>
  <c r="L79" i="4"/>
  <c r="L78" i="4" s="1"/>
  <c r="D102" i="4"/>
  <c r="D111" i="4"/>
  <c r="D115" i="4"/>
  <c r="D123" i="4"/>
  <c r="E86" i="4"/>
  <c r="D87" i="4"/>
  <c r="D88" i="4"/>
  <c r="D90" i="4"/>
  <c r="D92" i="4"/>
  <c r="D94" i="4"/>
  <c r="D96" i="4"/>
  <c r="D100" i="4"/>
  <c r="M103" i="4"/>
  <c r="D113" i="4"/>
  <c r="D121" i="4"/>
  <c r="I79" i="4"/>
  <c r="I78" i="4" s="1"/>
  <c r="M24" i="4"/>
  <c r="M23" i="4" s="1"/>
  <c r="M22" i="4" s="1"/>
  <c r="D73" i="4"/>
  <c r="D77" i="4"/>
  <c r="D97" i="4"/>
  <c r="D98" i="4"/>
  <c r="D119" i="4"/>
  <c r="M10" i="4"/>
  <c r="D25" i="4"/>
  <c r="D28" i="4"/>
  <c r="D29" i="4"/>
  <c r="D31" i="4"/>
  <c r="M71" i="4"/>
  <c r="M70" i="4" s="1"/>
  <c r="M69" i="4" s="1"/>
  <c r="E74" i="4"/>
  <c r="E82" i="4"/>
  <c r="D106" i="4"/>
  <c r="J6" i="4"/>
  <c r="J133" i="4" s="1"/>
  <c r="J136" i="4" s="1"/>
  <c r="I6" i="4"/>
  <c r="I133" i="4" s="1"/>
  <c r="I136" i="4" s="1"/>
  <c r="L6" i="4"/>
  <c r="L133" i="4" s="1"/>
  <c r="L136" i="4" s="1"/>
  <c r="K70" i="4"/>
  <c r="K69" i="4" s="1"/>
  <c r="D126" i="4"/>
  <c r="K6" i="4"/>
  <c r="K133" i="4" s="1"/>
  <c r="K136" i="4" s="1"/>
  <c r="E72" i="4"/>
  <c r="M7" i="4"/>
  <c r="D26" i="4"/>
  <c r="D27" i="4"/>
  <c r="M80" i="4"/>
  <c r="M109" i="4"/>
  <c r="D30" i="4"/>
  <c r="D32" i="4"/>
  <c r="D75" i="4"/>
  <c r="D83" i="4"/>
  <c r="D85" i="4"/>
  <c r="D91" i="4"/>
  <c r="D95" i="4"/>
  <c r="E127" i="4"/>
  <c r="D127" i="4"/>
  <c r="D89" i="4"/>
  <c r="D93" i="4"/>
  <c r="E99" i="4"/>
  <c r="D99" i="4"/>
  <c r="E101" i="4"/>
  <c r="D101" i="4"/>
  <c r="D105" i="4"/>
  <c r="D107" i="4"/>
  <c r="D110" i="4"/>
  <c r="D112" i="4"/>
  <c r="D114" i="4"/>
  <c r="D116" i="4"/>
  <c r="D118" i="4"/>
  <c r="D120" i="4"/>
  <c r="D122" i="4"/>
  <c r="D124" i="4"/>
  <c r="M146" i="2"/>
  <c r="L146" i="2"/>
  <c r="K146" i="2"/>
  <c r="I146" i="2"/>
  <c r="I23" i="5" l="1"/>
  <c r="I145" i="5" s="1"/>
  <c r="I149" i="5" s="1"/>
  <c r="I150" i="5" s="1"/>
  <c r="I151" i="5" s="1"/>
  <c r="I152" i="5" s="1"/>
  <c r="J23" i="5"/>
  <c r="J145" i="5" s="1"/>
  <c r="J149" i="5" s="1"/>
  <c r="J150" i="5" s="1"/>
  <c r="J151" i="5" s="1"/>
  <c r="J152" i="5" s="1"/>
  <c r="L24" i="5"/>
  <c r="L23" i="5" s="1"/>
  <c r="L145" i="5" s="1"/>
  <c r="L149" i="5" s="1"/>
  <c r="L150" i="5" s="1"/>
  <c r="L151" i="5" s="1"/>
  <c r="L152" i="5" s="1"/>
  <c r="K24" i="5"/>
  <c r="K66" i="5"/>
  <c r="M108" i="4"/>
  <c r="M6" i="4"/>
  <c r="M133" i="4" s="1"/>
  <c r="M136" i="4" s="1"/>
  <c r="L21" i="4"/>
  <c r="L134" i="4" s="1"/>
  <c r="L138" i="4" s="1"/>
  <c r="L139" i="4" s="1"/>
  <c r="L140" i="4" s="1"/>
  <c r="L141" i="4" s="1"/>
  <c r="J21" i="4"/>
  <c r="J134" i="4" s="1"/>
  <c r="J138" i="4" s="1"/>
  <c r="J139" i="4" s="1"/>
  <c r="J140" i="4" s="1"/>
  <c r="K21" i="4"/>
  <c r="K134" i="4" s="1"/>
  <c r="K138" i="4" s="1"/>
  <c r="K139" i="4" s="1"/>
  <c r="K140" i="4" s="1"/>
  <c r="K141" i="4" s="1"/>
  <c r="M79" i="4"/>
  <c r="I21" i="4"/>
  <c r="I134" i="4" s="1"/>
  <c r="I138" i="4" s="1"/>
  <c r="I139" i="4" s="1"/>
  <c r="I140" i="4" s="1"/>
  <c r="I141" i="4" s="1"/>
  <c r="F126" i="2"/>
  <c r="F127" i="2" s="1"/>
  <c r="F128" i="2" s="1"/>
  <c r="F129" i="2" s="1"/>
  <c r="F130" i="2" s="1"/>
  <c r="F131" i="2" s="1"/>
  <c r="F132" i="2" s="1"/>
  <c r="F133" i="2" s="1"/>
  <c r="F99" i="2"/>
  <c r="F100" i="2" s="1"/>
  <c r="F101" i="2" s="1"/>
  <c r="F102" i="2" s="1"/>
  <c r="F103" i="2" s="1"/>
  <c r="F104" i="2" s="1"/>
  <c r="F105" i="2" s="1"/>
  <c r="F106" i="2" s="1"/>
  <c r="F107" i="2" s="1"/>
  <c r="F108" i="2" s="1"/>
  <c r="F109" i="2" s="1"/>
  <c r="F110" i="2" s="1"/>
  <c r="F111" i="2" s="1"/>
  <c r="F112" i="2" s="1"/>
  <c r="F113" i="2" s="1"/>
  <c r="F114" i="2" s="1"/>
  <c r="F115" i="2" s="1"/>
  <c r="F116" i="2" s="1"/>
  <c r="F117" i="2" s="1"/>
  <c r="F118" i="2" s="1"/>
  <c r="F119" i="2" s="1"/>
  <c r="F120" i="2" s="1"/>
  <c r="F121" i="2" s="1"/>
  <c r="F122" i="2" s="1"/>
  <c r="F123" i="2" s="1"/>
  <c r="F124" i="2" s="1"/>
  <c r="F94" i="2"/>
  <c r="F95" i="2" s="1"/>
  <c r="F78" i="2"/>
  <c r="F79" i="2" s="1"/>
  <c r="F80" i="2" s="1"/>
  <c r="F81" i="2" s="1"/>
  <c r="F82" i="2" s="1"/>
  <c r="F83" i="2" s="1"/>
  <c r="F84" i="2" s="1"/>
  <c r="F85" i="2" s="1"/>
  <c r="F86" i="2" s="1"/>
  <c r="F87" i="2" s="1"/>
  <c r="F88" i="2" s="1"/>
  <c r="F89" i="2" s="1"/>
  <c r="F90" i="2" s="1"/>
  <c r="F91" i="2" s="1"/>
  <c r="F92" i="2" s="1"/>
  <c r="F72" i="2"/>
  <c r="F73" i="2" s="1"/>
  <c r="F74" i="2" s="1"/>
  <c r="F75" i="2" s="1"/>
  <c r="F49" i="2"/>
  <c r="F50" i="2" s="1"/>
  <c r="F51" i="2" s="1"/>
  <c r="F52" i="2" s="1"/>
  <c r="F53" i="2" s="1"/>
  <c r="F54" i="2" s="1"/>
  <c r="F55" i="2" s="1"/>
  <c r="F56" i="2" s="1"/>
  <c r="F57" i="2" s="1"/>
  <c r="F58" i="2" s="1"/>
  <c r="F59" i="2" s="1"/>
  <c r="F60" i="2" s="1"/>
  <c r="F61" i="2" s="1"/>
  <c r="F62" i="2" s="1"/>
  <c r="F63" i="2" s="1"/>
  <c r="F64" i="2" s="1"/>
  <c r="F65" i="2" s="1"/>
  <c r="F66" i="2" s="1"/>
  <c r="F67" i="2" s="1"/>
  <c r="F68" i="2" s="1"/>
  <c r="F69" i="2" s="1"/>
  <c r="F70" i="2" s="1"/>
  <c r="F45" i="2"/>
  <c r="F40" i="2"/>
  <c r="F41" i="2" s="1"/>
  <c r="F42" i="2" s="1"/>
  <c r="F43" i="2" s="1"/>
  <c r="F33" i="2"/>
  <c r="F34" i="2" s="1"/>
  <c r="F35" i="2" s="1"/>
  <c r="F36" i="2" s="1"/>
  <c r="F25" i="2"/>
  <c r="F26" i="2" s="1"/>
  <c r="F27" i="2" s="1"/>
  <c r="F28" i="2" s="1"/>
  <c r="F29" i="2" s="1"/>
  <c r="F19" i="2"/>
  <c r="F20" i="2" s="1"/>
  <c r="F17" i="2"/>
  <c r="F11" i="2"/>
  <c r="F12" i="2" s="1"/>
  <c r="F13" i="2" s="1"/>
  <c r="F14" i="2" s="1"/>
  <c r="F15" i="2" s="1"/>
  <c r="F9" i="2"/>
  <c r="K23" i="5" l="1"/>
  <c r="K145" i="5" s="1"/>
  <c r="K149" i="5" s="1"/>
  <c r="K150" i="5" s="1"/>
  <c r="K151" i="5" s="1"/>
  <c r="K152" i="5" s="1"/>
  <c r="M78" i="4"/>
  <c r="M21" i="4" s="1"/>
  <c r="M134" i="4" s="1"/>
  <c r="M138" i="4" s="1"/>
  <c r="M139" i="4" s="1"/>
  <c r="M141" i="4" s="1"/>
  <c r="J141" i="4"/>
  <c r="I98" i="2"/>
  <c r="I93" i="2"/>
  <c r="I77" i="2"/>
  <c r="M39" i="2"/>
  <c r="L39" i="2"/>
  <c r="K39" i="2"/>
  <c r="J39" i="2"/>
  <c r="I39" i="2"/>
  <c r="I32" i="2"/>
  <c r="O133" i="2"/>
  <c r="O132" i="2"/>
  <c r="O131" i="2"/>
  <c r="O130" i="2"/>
  <c r="O129" i="2"/>
  <c r="O128" i="2"/>
  <c r="O127" i="2"/>
  <c r="O126" i="2"/>
  <c r="O125" i="2"/>
  <c r="O124" i="2"/>
  <c r="O123" i="2"/>
  <c r="O122" i="2"/>
  <c r="O121" i="2"/>
  <c r="O120" i="2"/>
  <c r="O119" i="2"/>
  <c r="O118" i="2"/>
  <c r="O117" i="2"/>
  <c r="O116" i="2"/>
  <c r="O115" i="2"/>
  <c r="O114" i="2"/>
  <c r="O113" i="2"/>
  <c r="O112" i="2"/>
  <c r="O111" i="2"/>
  <c r="O110" i="2"/>
  <c r="O109" i="2"/>
  <c r="O108" i="2"/>
  <c r="O107" i="2"/>
  <c r="O106" i="2"/>
  <c r="O105" i="2"/>
  <c r="O104" i="2"/>
  <c r="O103" i="2"/>
  <c r="O102" i="2"/>
  <c r="O101" i="2"/>
  <c r="O100" i="2"/>
  <c r="O99" i="2"/>
  <c r="O98" i="2"/>
  <c r="O97" i="2"/>
  <c r="O96" i="2"/>
  <c r="O95" i="2"/>
  <c r="O94" i="2"/>
  <c r="O93" i="2"/>
  <c r="O92" i="2"/>
  <c r="O91" i="2"/>
  <c r="O90" i="2"/>
  <c r="O89" i="2"/>
  <c r="O88" i="2"/>
  <c r="O87" i="2"/>
  <c r="O86" i="2"/>
  <c r="O85" i="2"/>
  <c r="O84" i="2"/>
  <c r="O83" i="2"/>
  <c r="O82" i="2"/>
  <c r="O81" i="2"/>
  <c r="O80" i="2"/>
  <c r="O79" i="2"/>
  <c r="O78" i="2"/>
  <c r="O77" i="2"/>
  <c r="O76" i="2"/>
  <c r="O75" i="2"/>
  <c r="O74" i="2"/>
  <c r="O73" i="2"/>
  <c r="O72" i="2"/>
  <c r="O71" i="2"/>
  <c r="O70" i="2"/>
  <c r="O69" i="2"/>
  <c r="O68" i="2"/>
  <c r="O67" i="2"/>
  <c r="O66" i="2"/>
  <c r="O65" i="2"/>
  <c r="O64" i="2"/>
  <c r="O63" i="2"/>
  <c r="O62" i="2"/>
  <c r="O61" i="2"/>
  <c r="O60" i="2"/>
  <c r="O59" i="2"/>
  <c r="O58" i="2"/>
  <c r="O57" i="2"/>
  <c r="O56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N133" i="2"/>
  <c r="N132" i="2"/>
  <c r="N131" i="2"/>
  <c r="N130" i="2"/>
  <c r="N129" i="2"/>
  <c r="N128" i="2"/>
  <c r="N127" i="2"/>
  <c r="N126" i="2"/>
  <c r="N124" i="2"/>
  <c r="N123" i="2"/>
  <c r="N122" i="2"/>
  <c r="N121" i="2"/>
  <c r="N120" i="2"/>
  <c r="N119" i="2"/>
  <c r="N118" i="2"/>
  <c r="N117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5" i="2"/>
  <c r="N94" i="2"/>
  <c r="N92" i="2"/>
  <c r="N91" i="2"/>
  <c r="N90" i="2"/>
  <c r="N89" i="2"/>
  <c r="N88" i="2"/>
  <c r="N87" i="2"/>
  <c r="N86" i="2"/>
  <c r="N85" i="2"/>
  <c r="N84" i="2"/>
  <c r="N83" i="2"/>
  <c r="N82" i="2"/>
  <c r="N81" i="2"/>
  <c r="N80" i="2"/>
  <c r="N79" i="2"/>
  <c r="N78" i="2"/>
  <c r="N75" i="2"/>
  <c r="N74" i="2"/>
  <c r="N73" i="2"/>
  <c r="N72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5" i="2"/>
  <c r="N43" i="2"/>
  <c r="N42" i="2"/>
  <c r="N41" i="2"/>
  <c r="N40" i="2"/>
  <c r="N36" i="2"/>
  <c r="N35" i="2"/>
  <c r="N34" i="2"/>
  <c r="N33" i="2"/>
  <c r="N29" i="2"/>
  <c r="N28" i="2"/>
  <c r="N27" i="2"/>
  <c r="N26" i="2"/>
  <c r="N25" i="2"/>
  <c r="N20" i="2"/>
  <c r="N19" i="2"/>
  <c r="N17" i="2"/>
  <c r="N15" i="2"/>
  <c r="N146" i="2" s="1"/>
  <c r="N14" i="2"/>
  <c r="N13" i="2"/>
  <c r="N12" i="2"/>
  <c r="N11" i="2"/>
  <c r="N9" i="2"/>
  <c r="N8" i="2"/>
  <c r="M125" i="2"/>
  <c r="M98" i="2"/>
  <c r="M93" i="2"/>
  <c r="M77" i="2"/>
  <c r="M71" i="2"/>
  <c r="M48" i="2"/>
  <c r="M44" i="2"/>
  <c r="M32" i="2"/>
  <c r="M31" i="2" s="1"/>
  <c r="M30" i="2" s="1"/>
  <c r="M24" i="2"/>
  <c r="M23" i="2" s="1"/>
  <c r="M22" i="2" s="1"/>
  <c r="M18" i="2"/>
  <c r="M16" i="2"/>
  <c r="M10" i="2"/>
  <c r="M7" i="2"/>
  <c r="L125" i="2"/>
  <c r="L98" i="2"/>
  <c r="L93" i="2"/>
  <c r="L77" i="2"/>
  <c r="L71" i="2"/>
  <c r="L48" i="2"/>
  <c r="L44" i="2"/>
  <c r="L32" i="2"/>
  <c r="L31" i="2" s="1"/>
  <c r="L30" i="2" s="1"/>
  <c r="L24" i="2"/>
  <c r="L23" i="2" s="1"/>
  <c r="L22" i="2" s="1"/>
  <c r="L18" i="2"/>
  <c r="L16" i="2"/>
  <c r="L10" i="2"/>
  <c r="L7" i="2"/>
  <c r="K125" i="2"/>
  <c r="K98" i="2"/>
  <c r="K93" i="2"/>
  <c r="K77" i="2"/>
  <c r="K71" i="2"/>
  <c r="K48" i="2"/>
  <c r="K44" i="2"/>
  <c r="K32" i="2"/>
  <c r="K31" i="2" s="1"/>
  <c r="K30" i="2" s="1"/>
  <c r="K24" i="2"/>
  <c r="K23" i="2" s="1"/>
  <c r="K22" i="2" s="1"/>
  <c r="K18" i="2"/>
  <c r="K16" i="2"/>
  <c r="K10" i="2"/>
  <c r="K7" i="2"/>
  <c r="N39" i="2" l="1"/>
  <c r="N93" i="2"/>
  <c r="N24" i="2"/>
  <c r="N23" i="2" s="1"/>
  <c r="N22" i="2" s="1"/>
  <c r="L38" i="2"/>
  <c r="L37" i="2" s="1"/>
  <c r="L97" i="2"/>
  <c r="L96" i="2" s="1"/>
  <c r="N10" i="2"/>
  <c r="N16" i="2"/>
  <c r="N44" i="2"/>
  <c r="N71" i="2"/>
  <c r="N125" i="2"/>
  <c r="K76" i="2"/>
  <c r="N18" i="2"/>
  <c r="N32" i="2"/>
  <c r="N31" i="2" s="1"/>
  <c r="N30" i="2" s="1"/>
  <c r="N48" i="2"/>
  <c r="N98" i="2"/>
  <c r="K38" i="2"/>
  <c r="K37" i="2" s="1"/>
  <c r="M97" i="2"/>
  <c r="M96" i="2" s="1"/>
  <c r="N77" i="2"/>
  <c r="N76" i="2" s="1"/>
  <c r="N7" i="2"/>
  <c r="L47" i="2"/>
  <c r="M38" i="2"/>
  <c r="M37" i="2" s="1"/>
  <c r="M6" i="2"/>
  <c r="M139" i="2" s="1"/>
  <c r="M142" i="2" s="1"/>
  <c r="M76" i="2"/>
  <c r="K6" i="2"/>
  <c r="K139" i="2" s="1"/>
  <c r="K142" i="2" s="1"/>
  <c r="L6" i="2"/>
  <c r="L139" i="2" s="1"/>
  <c r="L142" i="2" s="1"/>
  <c r="M47" i="2"/>
  <c r="K47" i="2"/>
  <c r="K97" i="2"/>
  <c r="K96" i="2" s="1"/>
  <c r="L76" i="2"/>
  <c r="C133" i="2"/>
  <c r="C132" i="2"/>
  <c r="E132" i="2" s="1"/>
  <c r="C131" i="2"/>
  <c r="C130" i="2"/>
  <c r="E130" i="2" s="1"/>
  <c r="C129" i="2"/>
  <c r="C128" i="2"/>
  <c r="E128" i="2" s="1"/>
  <c r="C127" i="2"/>
  <c r="C126" i="2"/>
  <c r="E126" i="2" s="1"/>
  <c r="J125" i="2"/>
  <c r="I125" i="2"/>
  <c r="C124" i="2"/>
  <c r="C123" i="2"/>
  <c r="E123" i="2" s="1"/>
  <c r="C122" i="2"/>
  <c r="C121" i="2"/>
  <c r="D121" i="2" s="1"/>
  <c r="C120" i="2"/>
  <c r="C119" i="2"/>
  <c r="E119" i="2" s="1"/>
  <c r="C118" i="2"/>
  <c r="C117" i="2"/>
  <c r="E117" i="2" s="1"/>
  <c r="C116" i="2"/>
  <c r="C115" i="2"/>
  <c r="E115" i="2" s="1"/>
  <c r="C114" i="2"/>
  <c r="C113" i="2"/>
  <c r="D113" i="2" s="1"/>
  <c r="C112" i="2"/>
  <c r="C111" i="2"/>
  <c r="E111" i="2" s="1"/>
  <c r="C110" i="2"/>
  <c r="C109" i="2"/>
  <c r="E109" i="2" s="1"/>
  <c r="C108" i="2"/>
  <c r="C107" i="2"/>
  <c r="E107" i="2" s="1"/>
  <c r="C106" i="2"/>
  <c r="C105" i="2"/>
  <c r="D105" i="2" s="1"/>
  <c r="C104" i="2"/>
  <c r="C103" i="2"/>
  <c r="E103" i="2" s="1"/>
  <c r="C102" i="2"/>
  <c r="C101" i="2"/>
  <c r="E101" i="2" s="1"/>
  <c r="C100" i="2"/>
  <c r="C99" i="2"/>
  <c r="D99" i="2" s="1"/>
  <c r="J98" i="2"/>
  <c r="C95" i="2"/>
  <c r="D95" i="2" s="1"/>
  <c r="C94" i="2"/>
  <c r="E94" i="2" s="1"/>
  <c r="J93" i="2"/>
  <c r="C92" i="2"/>
  <c r="D92" i="2" s="1"/>
  <c r="C91" i="2"/>
  <c r="D91" i="2" s="1"/>
  <c r="C90" i="2"/>
  <c r="E90" i="2" s="1"/>
  <c r="C89" i="2"/>
  <c r="D89" i="2" s="1"/>
  <c r="C88" i="2"/>
  <c r="E88" i="2" s="1"/>
  <c r="C87" i="2"/>
  <c r="D87" i="2" s="1"/>
  <c r="C86" i="2"/>
  <c r="E86" i="2" s="1"/>
  <c r="C85" i="2"/>
  <c r="C84" i="2"/>
  <c r="D84" i="2" s="1"/>
  <c r="C83" i="2"/>
  <c r="D83" i="2" s="1"/>
  <c r="C82" i="2"/>
  <c r="C81" i="2"/>
  <c r="D81" i="2" s="1"/>
  <c r="C80" i="2"/>
  <c r="E80" i="2" s="1"/>
  <c r="C79" i="2"/>
  <c r="D79" i="2" s="1"/>
  <c r="C78" i="2"/>
  <c r="J77" i="2"/>
  <c r="C75" i="2"/>
  <c r="E75" i="2" s="1"/>
  <c r="C74" i="2"/>
  <c r="D74" i="2" s="1"/>
  <c r="C73" i="2"/>
  <c r="E73" i="2" s="1"/>
  <c r="C72" i="2"/>
  <c r="E72" i="2" s="1"/>
  <c r="J71" i="2"/>
  <c r="I71" i="2"/>
  <c r="C70" i="2"/>
  <c r="E70" i="2" s="1"/>
  <c r="C69" i="2"/>
  <c r="C68" i="2"/>
  <c r="E68" i="2" s="1"/>
  <c r="C67" i="2"/>
  <c r="C66" i="2"/>
  <c r="D66" i="2" s="1"/>
  <c r="C65" i="2"/>
  <c r="C64" i="2"/>
  <c r="E64" i="2" s="1"/>
  <c r="C63" i="2"/>
  <c r="C62" i="2"/>
  <c r="E62" i="2" s="1"/>
  <c r="C61" i="2"/>
  <c r="C60" i="2"/>
  <c r="E60" i="2" s="1"/>
  <c r="C59" i="2"/>
  <c r="C58" i="2"/>
  <c r="D58" i="2" s="1"/>
  <c r="C57" i="2"/>
  <c r="C56" i="2"/>
  <c r="E56" i="2" s="1"/>
  <c r="C55" i="2"/>
  <c r="C54" i="2"/>
  <c r="E54" i="2" s="1"/>
  <c r="C53" i="2"/>
  <c r="C51" i="2"/>
  <c r="E51" i="2" s="1"/>
  <c r="C50" i="2"/>
  <c r="D50" i="2" s="1"/>
  <c r="C49" i="2"/>
  <c r="J48" i="2"/>
  <c r="I48" i="2"/>
  <c r="C45" i="2"/>
  <c r="J44" i="2"/>
  <c r="J38" i="2" s="1"/>
  <c r="J37" i="2" s="1"/>
  <c r="I44" i="2"/>
  <c r="C43" i="2"/>
  <c r="E43" i="2" s="1"/>
  <c r="C42" i="2"/>
  <c r="C41" i="2"/>
  <c r="E41" i="2" s="1"/>
  <c r="C40" i="2"/>
  <c r="E40" i="2" s="1"/>
  <c r="C36" i="2"/>
  <c r="E36" i="2" s="1"/>
  <c r="C35" i="2"/>
  <c r="C34" i="2"/>
  <c r="D34" i="2" s="1"/>
  <c r="C33" i="2"/>
  <c r="E33" i="2" s="1"/>
  <c r="J32" i="2"/>
  <c r="J31" i="2" s="1"/>
  <c r="J30" i="2" s="1"/>
  <c r="I31" i="2"/>
  <c r="C29" i="2"/>
  <c r="D29" i="2" s="1"/>
  <c r="C28" i="2"/>
  <c r="E28" i="2" s="1"/>
  <c r="C27" i="2"/>
  <c r="E27" i="2" s="1"/>
  <c r="C26" i="2"/>
  <c r="E26" i="2" s="1"/>
  <c r="C25" i="2"/>
  <c r="D25" i="2" s="1"/>
  <c r="J24" i="2"/>
  <c r="J23" i="2" s="1"/>
  <c r="J22" i="2" s="1"/>
  <c r="I24" i="2"/>
  <c r="J18" i="2"/>
  <c r="I18" i="2"/>
  <c r="J16" i="2"/>
  <c r="I16" i="2"/>
  <c r="J10" i="2"/>
  <c r="I10" i="2"/>
  <c r="O8" i="2"/>
  <c r="J7" i="2"/>
  <c r="I7" i="2"/>
  <c r="P177" i="1"/>
  <c r="L175" i="1"/>
  <c r="P173" i="1"/>
  <c r="N173" i="1"/>
  <c r="L173" i="1"/>
  <c r="K173" i="1"/>
  <c r="J173" i="1"/>
  <c r="I173" i="1"/>
  <c r="L168" i="1"/>
  <c r="P167" i="1"/>
  <c r="O167" i="1"/>
  <c r="L167" i="1"/>
  <c r="J167" i="1"/>
  <c r="C167" i="1"/>
  <c r="P166" i="1"/>
  <c r="O166" i="1"/>
  <c r="L166" i="1"/>
  <c r="J166" i="1"/>
  <c r="C166" i="1"/>
  <c r="D166" i="1" s="1"/>
  <c r="P165" i="1"/>
  <c r="O165" i="1"/>
  <c r="L165" i="1"/>
  <c r="J165" i="1"/>
  <c r="D165" i="1"/>
  <c r="C165" i="1"/>
  <c r="E165" i="1" s="1"/>
  <c r="P164" i="1"/>
  <c r="O164" i="1"/>
  <c r="L164" i="1"/>
  <c r="J164" i="1"/>
  <c r="C164" i="1"/>
  <c r="E164" i="1" s="1"/>
  <c r="P163" i="1"/>
  <c r="O163" i="1"/>
  <c r="L163" i="1"/>
  <c r="J163" i="1"/>
  <c r="C163" i="1"/>
  <c r="P162" i="1"/>
  <c r="O162" i="1"/>
  <c r="L162" i="1"/>
  <c r="J162" i="1"/>
  <c r="C162" i="1"/>
  <c r="D162" i="1" s="1"/>
  <c r="P161" i="1"/>
  <c r="O161" i="1"/>
  <c r="L161" i="1"/>
  <c r="J161" i="1"/>
  <c r="D161" i="1"/>
  <c r="C161" i="1"/>
  <c r="E161" i="1" s="1"/>
  <c r="P160" i="1"/>
  <c r="O160" i="1"/>
  <c r="L160" i="1"/>
  <c r="J160" i="1"/>
  <c r="D160" i="1"/>
  <c r="C160" i="1"/>
  <c r="E160" i="1" s="1"/>
  <c r="R159" i="1"/>
  <c r="Q159" i="1"/>
  <c r="N159" i="1"/>
  <c r="K159" i="1"/>
  <c r="J159" i="1"/>
  <c r="I159" i="1"/>
  <c r="P159" i="1" s="1"/>
  <c r="P158" i="1"/>
  <c r="O158" i="1"/>
  <c r="L158" i="1"/>
  <c r="J158" i="1"/>
  <c r="D158" i="1"/>
  <c r="C158" i="1"/>
  <c r="E158" i="1" s="1"/>
  <c r="P157" i="1"/>
  <c r="O157" i="1"/>
  <c r="L157" i="1"/>
  <c r="J157" i="1"/>
  <c r="C157" i="1"/>
  <c r="P156" i="1"/>
  <c r="O156" i="1"/>
  <c r="L156" i="1"/>
  <c r="J156" i="1"/>
  <c r="E156" i="1"/>
  <c r="D156" i="1"/>
  <c r="C156" i="1"/>
  <c r="P155" i="1"/>
  <c r="O155" i="1"/>
  <c r="L155" i="1"/>
  <c r="J155" i="1"/>
  <c r="C155" i="1"/>
  <c r="E155" i="1" s="1"/>
  <c r="P154" i="1"/>
  <c r="O154" i="1"/>
  <c r="L154" i="1"/>
  <c r="J154" i="1"/>
  <c r="C154" i="1"/>
  <c r="E154" i="1" s="1"/>
  <c r="P153" i="1"/>
  <c r="O153" i="1"/>
  <c r="L153" i="1"/>
  <c r="J153" i="1"/>
  <c r="C153" i="1"/>
  <c r="P152" i="1"/>
  <c r="O152" i="1"/>
  <c r="L152" i="1"/>
  <c r="J152" i="1"/>
  <c r="E152" i="1"/>
  <c r="C152" i="1"/>
  <c r="D152" i="1" s="1"/>
  <c r="P151" i="1"/>
  <c r="O151" i="1"/>
  <c r="L151" i="1"/>
  <c r="J151" i="1"/>
  <c r="C151" i="1"/>
  <c r="E151" i="1" s="1"/>
  <c r="P150" i="1"/>
  <c r="O150" i="1"/>
  <c r="L150" i="1"/>
  <c r="J150" i="1"/>
  <c r="C150" i="1"/>
  <c r="E150" i="1" s="1"/>
  <c r="P149" i="1"/>
  <c r="O149" i="1"/>
  <c r="L149" i="1"/>
  <c r="J149" i="1"/>
  <c r="C149" i="1"/>
  <c r="P148" i="1"/>
  <c r="O148" i="1"/>
  <c r="L148" i="1"/>
  <c r="J148" i="1"/>
  <c r="C148" i="1"/>
  <c r="E148" i="1" s="1"/>
  <c r="P147" i="1"/>
  <c r="O147" i="1"/>
  <c r="L147" i="1"/>
  <c r="J147" i="1"/>
  <c r="D147" i="1"/>
  <c r="C147" i="1"/>
  <c r="E147" i="1" s="1"/>
  <c r="P146" i="1"/>
  <c r="O146" i="1"/>
  <c r="L146" i="1"/>
  <c r="J146" i="1"/>
  <c r="C146" i="1"/>
  <c r="P145" i="1"/>
  <c r="O145" i="1"/>
  <c r="L145" i="1"/>
  <c r="J145" i="1"/>
  <c r="C145" i="1"/>
  <c r="P144" i="1"/>
  <c r="O144" i="1"/>
  <c r="L144" i="1"/>
  <c r="J144" i="1"/>
  <c r="C144" i="1"/>
  <c r="E144" i="1" s="1"/>
  <c r="P143" i="1"/>
  <c r="O143" i="1"/>
  <c r="L143" i="1"/>
  <c r="J143" i="1"/>
  <c r="D143" i="1"/>
  <c r="C143" i="1"/>
  <c r="E143" i="1" s="1"/>
  <c r="P142" i="1"/>
  <c r="O142" i="1"/>
  <c r="L142" i="1"/>
  <c r="J142" i="1"/>
  <c r="D142" i="1"/>
  <c r="C142" i="1"/>
  <c r="E142" i="1" s="1"/>
  <c r="P141" i="1"/>
  <c r="O141" i="1"/>
  <c r="L141" i="1"/>
  <c r="J141" i="1"/>
  <c r="C141" i="1"/>
  <c r="P140" i="1"/>
  <c r="O140" i="1"/>
  <c r="L140" i="1"/>
  <c r="J140" i="1"/>
  <c r="D140" i="1"/>
  <c r="C140" i="1"/>
  <c r="E140" i="1" s="1"/>
  <c r="P139" i="1"/>
  <c r="O139" i="1"/>
  <c r="L139" i="1"/>
  <c r="J139" i="1"/>
  <c r="E139" i="1"/>
  <c r="D139" i="1"/>
  <c r="C139" i="1"/>
  <c r="P138" i="1"/>
  <c r="O138" i="1"/>
  <c r="L138" i="1"/>
  <c r="J138" i="1"/>
  <c r="C138" i="1"/>
  <c r="E138" i="1" s="1"/>
  <c r="P137" i="1"/>
  <c r="O137" i="1"/>
  <c r="L137" i="1"/>
  <c r="J137" i="1"/>
  <c r="C137" i="1"/>
  <c r="P136" i="1"/>
  <c r="O136" i="1"/>
  <c r="L136" i="1"/>
  <c r="J136" i="1"/>
  <c r="D136" i="1"/>
  <c r="C136" i="1"/>
  <c r="E136" i="1" s="1"/>
  <c r="P135" i="1"/>
  <c r="O135" i="1"/>
  <c r="L135" i="1"/>
  <c r="J135" i="1"/>
  <c r="E135" i="1"/>
  <c r="D135" i="1"/>
  <c r="C135" i="1"/>
  <c r="P134" i="1"/>
  <c r="O134" i="1"/>
  <c r="L134" i="1"/>
  <c r="J134" i="1"/>
  <c r="D134" i="1"/>
  <c r="C134" i="1"/>
  <c r="E134" i="1" s="1"/>
  <c r="P133" i="1"/>
  <c r="O133" i="1"/>
  <c r="L133" i="1"/>
  <c r="J133" i="1"/>
  <c r="C133" i="1"/>
  <c r="P132" i="1"/>
  <c r="O132" i="1"/>
  <c r="L132" i="1"/>
  <c r="J132" i="1"/>
  <c r="E132" i="1"/>
  <c r="D132" i="1"/>
  <c r="C132" i="1"/>
  <c r="P131" i="1"/>
  <c r="O131" i="1"/>
  <c r="L131" i="1"/>
  <c r="J131" i="1"/>
  <c r="C131" i="1"/>
  <c r="D131" i="1" s="1"/>
  <c r="P130" i="1"/>
  <c r="O130" i="1"/>
  <c r="L130" i="1"/>
  <c r="J130" i="1"/>
  <c r="C130" i="1"/>
  <c r="P129" i="1"/>
  <c r="O129" i="1"/>
  <c r="L129" i="1"/>
  <c r="J129" i="1"/>
  <c r="C129" i="1"/>
  <c r="P128" i="1"/>
  <c r="O128" i="1"/>
  <c r="L128" i="1"/>
  <c r="J128" i="1"/>
  <c r="E128" i="1"/>
  <c r="D128" i="1"/>
  <c r="C128" i="1"/>
  <c r="R127" i="1"/>
  <c r="Q127" i="1"/>
  <c r="Q126" i="1" s="1"/>
  <c r="Q125" i="1" s="1"/>
  <c r="N127" i="1"/>
  <c r="N126" i="1" s="1"/>
  <c r="N125" i="1" s="1"/>
  <c r="L127" i="1"/>
  <c r="K127" i="1"/>
  <c r="I127" i="1"/>
  <c r="R126" i="1"/>
  <c r="R125" i="1" s="1"/>
  <c r="P124" i="1"/>
  <c r="O124" i="1"/>
  <c r="L124" i="1"/>
  <c r="J124" i="1"/>
  <c r="D124" i="1"/>
  <c r="C124" i="1"/>
  <c r="E124" i="1" s="1"/>
  <c r="P123" i="1"/>
  <c r="O123" i="1"/>
  <c r="L123" i="1"/>
  <c r="J123" i="1"/>
  <c r="C123" i="1"/>
  <c r="P122" i="1"/>
  <c r="O122" i="1"/>
  <c r="L122" i="1"/>
  <c r="J122" i="1"/>
  <c r="J121" i="1" s="1"/>
  <c r="D122" i="1"/>
  <c r="C122" i="1"/>
  <c r="E122" i="1" s="1"/>
  <c r="R121" i="1"/>
  <c r="Q121" i="1"/>
  <c r="N121" i="1"/>
  <c r="K121" i="1"/>
  <c r="I121" i="1"/>
  <c r="L121" i="1" s="1"/>
  <c r="P120" i="1"/>
  <c r="O120" i="1"/>
  <c r="L120" i="1"/>
  <c r="J120" i="1"/>
  <c r="D120" i="1"/>
  <c r="C120" i="1"/>
  <c r="E120" i="1" s="1"/>
  <c r="P119" i="1"/>
  <c r="O119" i="1"/>
  <c r="L119" i="1"/>
  <c r="J119" i="1"/>
  <c r="E119" i="1"/>
  <c r="C119" i="1"/>
  <c r="D119" i="1" s="1"/>
  <c r="P118" i="1"/>
  <c r="O118" i="1"/>
  <c r="L118" i="1"/>
  <c r="J118" i="1"/>
  <c r="C118" i="1"/>
  <c r="E118" i="1" s="1"/>
  <c r="P117" i="1"/>
  <c r="O117" i="1"/>
  <c r="L117" i="1"/>
  <c r="J117" i="1"/>
  <c r="C117" i="1"/>
  <c r="P116" i="1"/>
  <c r="O116" i="1"/>
  <c r="L116" i="1"/>
  <c r="J116" i="1"/>
  <c r="E116" i="1"/>
  <c r="C116" i="1"/>
  <c r="D116" i="1" s="1"/>
  <c r="P115" i="1"/>
  <c r="O115" i="1"/>
  <c r="L115" i="1"/>
  <c r="J115" i="1"/>
  <c r="C115" i="1"/>
  <c r="E115" i="1" s="1"/>
  <c r="P114" i="1"/>
  <c r="O114" i="1"/>
  <c r="L114" i="1"/>
  <c r="J114" i="1"/>
  <c r="C114" i="1"/>
  <c r="P113" i="1"/>
  <c r="O113" i="1"/>
  <c r="L113" i="1"/>
  <c r="J113" i="1"/>
  <c r="C113" i="1"/>
  <c r="P112" i="1"/>
  <c r="O112" i="1"/>
  <c r="L112" i="1"/>
  <c r="J112" i="1"/>
  <c r="E112" i="1"/>
  <c r="C112" i="1"/>
  <c r="D112" i="1" s="1"/>
  <c r="P111" i="1"/>
  <c r="O111" i="1"/>
  <c r="L111" i="1"/>
  <c r="J111" i="1"/>
  <c r="C111" i="1"/>
  <c r="E111" i="1" s="1"/>
  <c r="P110" i="1"/>
  <c r="O110" i="1"/>
  <c r="L110" i="1"/>
  <c r="J110" i="1"/>
  <c r="C110" i="1"/>
  <c r="E110" i="1" s="1"/>
  <c r="P109" i="1"/>
  <c r="O109" i="1"/>
  <c r="L109" i="1"/>
  <c r="J109" i="1"/>
  <c r="C109" i="1"/>
  <c r="P108" i="1"/>
  <c r="O108" i="1"/>
  <c r="L108" i="1"/>
  <c r="J108" i="1"/>
  <c r="C108" i="1"/>
  <c r="E108" i="1" s="1"/>
  <c r="P107" i="1"/>
  <c r="O107" i="1"/>
  <c r="L107" i="1"/>
  <c r="J107" i="1"/>
  <c r="D107" i="1"/>
  <c r="C107" i="1"/>
  <c r="E107" i="1" s="1"/>
  <c r="P106" i="1"/>
  <c r="O106" i="1"/>
  <c r="L106" i="1"/>
  <c r="J106" i="1"/>
  <c r="C106" i="1"/>
  <c r="E106" i="1" s="1"/>
  <c r="P105" i="1"/>
  <c r="O105" i="1"/>
  <c r="L105" i="1"/>
  <c r="J105" i="1"/>
  <c r="C105" i="1"/>
  <c r="P104" i="1"/>
  <c r="O104" i="1"/>
  <c r="L104" i="1"/>
  <c r="J104" i="1"/>
  <c r="C104" i="1"/>
  <c r="E104" i="1" s="1"/>
  <c r="P103" i="1"/>
  <c r="O103" i="1"/>
  <c r="L103" i="1"/>
  <c r="J103" i="1"/>
  <c r="D103" i="1"/>
  <c r="C103" i="1"/>
  <c r="E103" i="1" s="1"/>
  <c r="P102" i="1"/>
  <c r="O102" i="1"/>
  <c r="L102" i="1"/>
  <c r="J102" i="1"/>
  <c r="D102" i="1"/>
  <c r="C102" i="1"/>
  <c r="E102" i="1" s="1"/>
  <c r="P101" i="1"/>
  <c r="O101" i="1"/>
  <c r="L101" i="1"/>
  <c r="J101" i="1"/>
  <c r="C101" i="1"/>
  <c r="P100" i="1"/>
  <c r="O100" i="1"/>
  <c r="L100" i="1"/>
  <c r="J100" i="1"/>
  <c r="D100" i="1"/>
  <c r="C100" i="1"/>
  <c r="E100" i="1" s="1"/>
  <c r="P99" i="1"/>
  <c r="O99" i="1"/>
  <c r="L99" i="1"/>
  <c r="J99" i="1"/>
  <c r="E99" i="1"/>
  <c r="D99" i="1"/>
  <c r="C99" i="1"/>
  <c r="P98" i="1"/>
  <c r="O98" i="1"/>
  <c r="L98" i="1"/>
  <c r="J98" i="1"/>
  <c r="C98" i="1"/>
  <c r="R97" i="1"/>
  <c r="Q97" i="1"/>
  <c r="N97" i="1"/>
  <c r="K97" i="1"/>
  <c r="K96" i="1" s="1"/>
  <c r="I97" i="1"/>
  <c r="P95" i="1"/>
  <c r="O95" i="1"/>
  <c r="L95" i="1"/>
  <c r="J95" i="1"/>
  <c r="C95" i="1"/>
  <c r="D95" i="1" s="1"/>
  <c r="P94" i="1"/>
  <c r="O94" i="1"/>
  <c r="L94" i="1"/>
  <c r="J94" i="1"/>
  <c r="C94" i="1"/>
  <c r="E94" i="1" s="1"/>
  <c r="P93" i="1"/>
  <c r="O93" i="1"/>
  <c r="L93" i="1"/>
  <c r="J93" i="1"/>
  <c r="C93" i="1"/>
  <c r="P92" i="1"/>
  <c r="O92" i="1"/>
  <c r="L92" i="1"/>
  <c r="J92" i="1"/>
  <c r="J90" i="1" s="1"/>
  <c r="C92" i="1"/>
  <c r="D92" i="1" s="1"/>
  <c r="P91" i="1"/>
  <c r="O91" i="1"/>
  <c r="L91" i="1"/>
  <c r="J91" i="1"/>
  <c r="D91" i="1"/>
  <c r="C91" i="1"/>
  <c r="E91" i="1" s="1"/>
  <c r="R90" i="1"/>
  <c r="R65" i="1" s="1"/>
  <c r="Q90" i="1"/>
  <c r="P90" i="1"/>
  <c r="N90" i="1"/>
  <c r="K90" i="1"/>
  <c r="L90" i="1" s="1"/>
  <c r="I90" i="1"/>
  <c r="P89" i="1"/>
  <c r="O89" i="1"/>
  <c r="L89" i="1"/>
  <c r="J89" i="1"/>
  <c r="E89" i="1"/>
  <c r="C89" i="1"/>
  <c r="D89" i="1" s="1"/>
  <c r="P88" i="1"/>
  <c r="O88" i="1"/>
  <c r="L88" i="1"/>
  <c r="J88" i="1"/>
  <c r="C88" i="1"/>
  <c r="P87" i="1"/>
  <c r="O87" i="1"/>
  <c r="L87" i="1"/>
  <c r="J87" i="1"/>
  <c r="C87" i="1"/>
  <c r="P86" i="1"/>
  <c r="O86" i="1"/>
  <c r="L86" i="1"/>
  <c r="J86" i="1"/>
  <c r="D86" i="1"/>
  <c r="C86" i="1"/>
  <c r="E86" i="1" s="1"/>
  <c r="P85" i="1"/>
  <c r="O85" i="1"/>
  <c r="L85" i="1"/>
  <c r="J85" i="1"/>
  <c r="E85" i="1"/>
  <c r="C85" i="1"/>
  <c r="D85" i="1" s="1"/>
  <c r="P84" i="1"/>
  <c r="O84" i="1"/>
  <c r="L84" i="1"/>
  <c r="J84" i="1"/>
  <c r="C84" i="1"/>
  <c r="E84" i="1" s="1"/>
  <c r="P83" i="1"/>
  <c r="O83" i="1"/>
  <c r="L83" i="1"/>
  <c r="J83" i="1"/>
  <c r="C83" i="1"/>
  <c r="P82" i="1"/>
  <c r="O82" i="1"/>
  <c r="L82" i="1"/>
  <c r="J82" i="1"/>
  <c r="E82" i="1"/>
  <c r="C82" i="1"/>
  <c r="D82" i="1" s="1"/>
  <c r="P81" i="1"/>
  <c r="O81" i="1"/>
  <c r="L81" i="1"/>
  <c r="J81" i="1"/>
  <c r="D81" i="1"/>
  <c r="C81" i="1"/>
  <c r="E81" i="1" s="1"/>
  <c r="P80" i="1"/>
  <c r="O80" i="1"/>
  <c r="L80" i="1"/>
  <c r="J80" i="1"/>
  <c r="C80" i="1"/>
  <c r="E80" i="1" s="1"/>
  <c r="P79" i="1"/>
  <c r="O79" i="1"/>
  <c r="L79" i="1"/>
  <c r="J79" i="1"/>
  <c r="C79" i="1"/>
  <c r="P78" i="1"/>
  <c r="O78" i="1"/>
  <c r="L78" i="1"/>
  <c r="J78" i="1"/>
  <c r="E78" i="1"/>
  <c r="C78" i="1"/>
  <c r="D78" i="1" s="1"/>
  <c r="P77" i="1"/>
  <c r="O77" i="1"/>
  <c r="L77" i="1"/>
  <c r="J77" i="1"/>
  <c r="D77" i="1"/>
  <c r="C77" i="1"/>
  <c r="E77" i="1" s="1"/>
  <c r="P76" i="1"/>
  <c r="O76" i="1"/>
  <c r="L76" i="1"/>
  <c r="J76" i="1"/>
  <c r="D76" i="1"/>
  <c r="C76" i="1"/>
  <c r="E76" i="1" s="1"/>
  <c r="P75" i="1"/>
  <c r="O75" i="1"/>
  <c r="L75" i="1"/>
  <c r="J75" i="1"/>
  <c r="C75" i="1"/>
  <c r="P74" i="1"/>
  <c r="O74" i="1"/>
  <c r="L74" i="1"/>
  <c r="J74" i="1"/>
  <c r="D74" i="1"/>
  <c r="C74" i="1"/>
  <c r="E74" i="1" s="1"/>
  <c r="P73" i="1"/>
  <c r="O73" i="1"/>
  <c r="L73" i="1"/>
  <c r="J73" i="1"/>
  <c r="E73" i="1"/>
  <c r="D73" i="1"/>
  <c r="C73" i="1"/>
  <c r="P72" i="1"/>
  <c r="O72" i="1"/>
  <c r="L72" i="1"/>
  <c r="J72" i="1"/>
  <c r="C72" i="1"/>
  <c r="P71" i="1"/>
  <c r="O71" i="1"/>
  <c r="L71" i="1"/>
  <c r="J71" i="1"/>
  <c r="C71" i="1"/>
  <c r="P70" i="1"/>
  <c r="O70" i="1"/>
  <c r="L70" i="1"/>
  <c r="J70" i="1"/>
  <c r="D70" i="1"/>
  <c r="C70" i="1"/>
  <c r="E70" i="1" s="1"/>
  <c r="P69" i="1"/>
  <c r="O69" i="1"/>
  <c r="L69" i="1"/>
  <c r="J69" i="1"/>
  <c r="E69" i="1"/>
  <c r="D69" i="1"/>
  <c r="C69" i="1"/>
  <c r="P68" i="1"/>
  <c r="O68" i="1"/>
  <c r="L68" i="1"/>
  <c r="J68" i="1"/>
  <c r="D68" i="1"/>
  <c r="C68" i="1"/>
  <c r="E68" i="1" s="1"/>
  <c r="P67" i="1"/>
  <c r="O67" i="1"/>
  <c r="L67" i="1"/>
  <c r="J67" i="1"/>
  <c r="E67" i="1"/>
  <c r="C67" i="1"/>
  <c r="D67" i="1" s="1"/>
  <c r="R66" i="1"/>
  <c r="Q66" i="1"/>
  <c r="N66" i="1"/>
  <c r="L66" i="1"/>
  <c r="K66" i="1"/>
  <c r="K65" i="1" s="1"/>
  <c r="K64" i="1" s="1"/>
  <c r="I66" i="1"/>
  <c r="P66" i="1" s="1"/>
  <c r="N65" i="1"/>
  <c r="I65" i="1"/>
  <c r="P63" i="1"/>
  <c r="O63" i="1"/>
  <c r="O62" i="1" s="1"/>
  <c r="O61" i="1" s="1"/>
  <c r="O60" i="1" s="1"/>
  <c r="L63" i="1"/>
  <c r="J63" i="1"/>
  <c r="J62" i="1" s="1"/>
  <c r="J61" i="1" s="1"/>
  <c r="J60" i="1" s="1"/>
  <c r="C63" i="1"/>
  <c r="E63" i="1" s="1"/>
  <c r="R62" i="1"/>
  <c r="R61" i="1" s="1"/>
  <c r="R60" i="1" s="1"/>
  <c r="Q62" i="1"/>
  <c r="N62" i="1"/>
  <c r="N61" i="1" s="1"/>
  <c r="N60" i="1" s="1"/>
  <c r="K62" i="1"/>
  <c r="I62" i="1"/>
  <c r="P62" i="1" s="1"/>
  <c r="Q61" i="1"/>
  <c r="Q60" i="1" s="1"/>
  <c r="K61" i="1"/>
  <c r="K60" i="1" s="1"/>
  <c r="I61" i="1"/>
  <c r="P61" i="1" s="1"/>
  <c r="I60" i="1"/>
  <c r="P60" i="1" s="1"/>
  <c r="P59" i="1"/>
  <c r="O59" i="1"/>
  <c r="L59" i="1"/>
  <c r="J59" i="1"/>
  <c r="C59" i="1"/>
  <c r="P58" i="1"/>
  <c r="O58" i="1"/>
  <c r="L58" i="1"/>
  <c r="J58" i="1"/>
  <c r="J57" i="1" s="1"/>
  <c r="C58" i="1"/>
  <c r="D58" i="1" s="1"/>
  <c r="R57" i="1"/>
  <c r="Q57" i="1"/>
  <c r="N57" i="1"/>
  <c r="K57" i="1"/>
  <c r="I57" i="1"/>
  <c r="P56" i="1"/>
  <c r="L56" i="1"/>
  <c r="C56" i="1"/>
  <c r="P55" i="1"/>
  <c r="O55" i="1"/>
  <c r="L55" i="1"/>
  <c r="J55" i="1"/>
  <c r="C55" i="1"/>
  <c r="P54" i="1"/>
  <c r="O54" i="1"/>
  <c r="L54" i="1"/>
  <c r="J54" i="1"/>
  <c r="E54" i="1"/>
  <c r="C54" i="1"/>
  <c r="D54" i="1" s="1"/>
  <c r="P53" i="1"/>
  <c r="O53" i="1"/>
  <c r="L53" i="1"/>
  <c r="J53" i="1"/>
  <c r="C53" i="1"/>
  <c r="D53" i="1" s="1"/>
  <c r="P52" i="1"/>
  <c r="O52" i="1"/>
  <c r="L52" i="1"/>
  <c r="J52" i="1"/>
  <c r="C52" i="1"/>
  <c r="P51" i="1"/>
  <c r="O51" i="1"/>
  <c r="L51" i="1"/>
  <c r="J51" i="1"/>
  <c r="C51" i="1"/>
  <c r="P50" i="1"/>
  <c r="O50" i="1"/>
  <c r="L50" i="1"/>
  <c r="J50" i="1"/>
  <c r="D50" i="1"/>
  <c r="C50" i="1"/>
  <c r="E50" i="1" s="1"/>
  <c r="P49" i="1"/>
  <c r="O49" i="1"/>
  <c r="L49" i="1"/>
  <c r="J49" i="1"/>
  <c r="C49" i="1"/>
  <c r="D49" i="1" s="1"/>
  <c r="P48" i="1"/>
  <c r="O48" i="1"/>
  <c r="L48" i="1"/>
  <c r="J48" i="1"/>
  <c r="C48" i="1"/>
  <c r="P47" i="1"/>
  <c r="O47" i="1"/>
  <c r="L47" i="1"/>
  <c r="J47" i="1"/>
  <c r="C47" i="1"/>
  <c r="P46" i="1"/>
  <c r="O46" i="1"/>
  <c r="L46" i="1"/>
  <c r="J46" i="1"/>
  <c r="E46" i="1"/>
  <c r="D46" i="1"/>
  <c r="C46" i="1"/>
  <c r="P45" i="1"/>
  <c r="O45" i="1"/>
  <c r="L45" i="1"/>
  <c r="J45" i="1"/>
  <c r="E45" i="1"/>
  <c r="C45" i="1"/>
  <c r="D45" i="1" s="1"/>
  <c r="P44" i="1"/>
  <c r="O44" i="1"/>
  <c r="L44" i="1"/>
  <c r="J44" i="1"/>
  <c r="C44" i="1"/>
  <c r="P43" i="1"/>
  <c r="O43" i="1"/>
  <c r="L43" i="1"/>
  <c r="J43" i="1"/>
  <c r="C43" i="1"/>
  <c r="R42" i="1"/>
  <c r="Q42" i="1"/>
  <c r="N42" i="1"/>
  <c r="N41" i="1" s="1"/>
  <c r="N40" i="1" s="1"/>
  <c r="K42" i="1"/>
  <c r="I42" i="1"/>
  <c r="K41" i="1"/>
  <c r="K40" i="1"/>
  <c r="P39" i="1"/>
  <c r="O39" i="1"/>
  <c r="L39" i="1"/>
  <c r="J39" i="1"/>
  <c r="C39" i="1"/>
  <c r="D39" i="1" s="1"/>
  <c r="P38" i="1"/>
  <c r="O38" i="1"/>
  <c r="L38" i="1"/>
  <c r="J38" i="1"/>
  <c r="C38" i="1"/>
  <c r="P37" i="1"/>
  <c r="O37" i="1"/>
  <c r="L37" i="1"/>
  <c r="J37" i="1"/>
  <c r="C37" i="1"/>
  <c r="P36" i="1"/>
  <c r="O36" i="1"/>
  <c r="O35" i="1" s="1"/>
  <c r="O34" i="1" s="1"/>
  <c r="O33" i="1" s="1"/>
  <c r="L36" i="1"/>
  <c r="J36" i="1"/>
  <c r="E36" i="1"/>
  <c r="D36" i="1"/>
  <c r="C36" i="1"/>
  <c r="R35" i="1"/>
  <c r="R34" i="1" s="1"/>
  <c r="R33" i="1" s="1"/>
  <c r="Q35" i="1"/>
  <c r="Q34" i="1" s="1"/>
  <c r="Q33" i="1" s="1"/>
  <c r="N35" i="1"/>
  <c r="K35" i="1"/>
  <c r="K34" i="1" s="1"/>
  <c r="I35" i="1"/>
  <c r="I34" i="1" s="1"/>
  <c r="L34" i="1" s="1"/>
  <c r="N34" i="1"/>
  <c r="N33" i="1" s="1"/>
  <c r="K33" i="1"/>
  <c r="I33" i="1"/>
  <c r="L33" i="1" s="1"/>
  <c r="P32" i="1"/>
  <c r="O32" i="1"/>
  <c r="L32" i="1"/>
  <c r="J32" i="1"/>
  <c r="C32" i="1"/>
  <c r="P31" i="1"/>
  <c r="O31" i="1"/>
  <c r="L31" i="1"/>
  <c r="J31" i="1"/>
  <c r="C31" i="1"/>
  <c r="P30" i="1"/>
  <c r="O30" i="1"/>
  <c r="L30" i="1"/>
  <c r="J30" i="1"/>
  <c r="D30" i="1"/>
  <c r="C30" i="1"/>
  <c r="E30" i="1" s="1"/>
  <c r="P29" i="1"/>
  <c r="O29" i="1"/>
  <c r="L29" i="1"/>
  <c r="J29" i="1"/>
  <c r="E29" i="1"/>
  <c r="C29" i="1"/>
  <c r="D29" i="1" s="1"/>
  <c r="P28" i="1"/>
  <c r="O28" i="1"/>
  <c r="L28" i="1"/>
  <c r="J28" i="1"/>
  <c r="C28" i="1"/>
  <c r="R27" i="1"/>
  <c r="R26" i="1" s="1"/>
  <c r="R25" i="1" s="1"/>
  <c r="Q27" i="1"/>
  <c r="N27" i="1"/>
  <c r="N26" i="1" s="1"/>
  <c r="K27" i="1"/>
  <c r="K26" i="1" s="1"/>
  <c r="K25" i="1" s="1"/>
  <c r="I27" i="1"/>
  <c r="Q26" i="1"/>
  <c r="Q25" i="1" s="1"/>
  <c r="N25" i="1"/>
  <c r="P23" i="1"/>
  <c r="O23" i="1"/>
  <c r="L23" i="1"/>
  <c r="J23" i="1"/>
  <c r="N22" i="1"/>
  <c r="L22" i="1"/>
  <c r="J22" i="1"/>
  <c r="P21" i="1"/>
  <c r="O21" i="1"/>
  <c r="L21" i="1"/>
  <c r="J21" i="1"/>
  <c r="R20" i="1"/>
  <c r="Q20" i="1"/>
  <c r="K20" i="1"/>
  <c r="I20" i="1"/>
  <c r="P19" i="1"/>
  <c r="O19" i="1"/>
  <c r="L19" i="1"/>
  <c r="J19" i="1"/>
  <c r="J17" i="1" s="1"/>
  <c r="P18" i="1"/>
  <c r="O18" i="1"/>
  <c r="O17" i="1" s="1"/>
  <c r="L18" i="1"/>
  <c r="J18" i="1"/>
  <c r="R17" i="1"/>
  <c r="Q17" i="1"/>
  <c r="N17" i="1"/>
  <c r="K17" i="1"/>
  <c r="I17" i="1"/>
  <c r="P16" i="1"/>
  <c r="L16" i="1"/>
  <c r="P15" i="1"/>
  <c r="O15" i="1"/>
  <c r="L15" i="1"/>
  <c r="J15" i="1"/>
  <c r="P14" i="1"/>
  <c r="O14" i="1"/>
  <c r="L14" i="1"/>
  <c r="J14" i="1"/>
  <c r="P13" i="1"/>
  <c r="O13" i="1"/>
  <c r="L13" i="1"/>
  <c r="J13" i="1"/>
  <c r="P12" i="1"/>
  <c r="O12" i="1"/>
  <c r="L12" i="1"/>
  <c r="J12" i="1"/>
  <c r="P11" i="1"/>
  <c r="O11" i="1"/>
  <c r="L11" i="1"/>
  <c r="J11" i="1"/>
  <c r="J10" i="1" s="1"/>
  <c r="R10" i="1"/>
  <c r="Q10" i="1"/>
  <c r="O10" i="1"/>
  <c r="N10" i="1"/>
  <c r="L10" i="1"/>
  <c r="K10" i="1"/>
  <c r="I10" i="1"/>
  <c r="P10" i="1" s="1"/>
  <c r="P9" i="1"/>
  <c r="O9" i="1"/>
  <c r="L9" i="1"/>
  <c r="J9" i="1"/>
  <c r="P8" i="1"/>
  <c r="O8" i="1"/>
  <c r="L8" i="1"/>
  <c r="J8" i="1"/>
  <c r="R7" i="1"/>
  <c r="R6" i="1" s="1"/>
  <c r="Q7" i="1"/>
  <c r="N7" i="1"/>
  <c r="L7" i="1"/>
  <c r="K7" i="1"/>
  <c r="J7" i="1"/>
  <c r="I7" i="1"/>
  <c r="I6" i="1" s="1"/>
  <c r="N38" i="2" l="1"/>
  <c r="N37" i="2" s="1"/>
  <c r="I23" i="2"/>
  <c r="I38" i="2"/>
  <c r="P7" i="1"/>
  <c r="J20" i="1"/>
  <c r="E58" i="1"/>
  <c r="E92" i="1"/>
  <c r="E95" i="1"/>
  <c r="L97" i="1"/>
  <c r="K126" i="1"/>
  <c r="K125" i="1" s="1"/>
  <c r="E131" i="1"/>
  <c r="E162" i="1"/>
  <c r="E166" i="1"/>
  <c r="Q96" i="1"/>
  <c r="D104" i="1"/>
  <c r="D108" i="1"/>
  <c r="D110" i="1"/>
  <c r="D111" i="1"/>
  <c r="D115" i="1"/>
  <c r="O121" i="1"/>
  <c r="D144" i="1"/>
  <c r="D148" i="1"/>
  <c r="D150" i="1"/>
  <c r="D151" i="1"/>
  <c r="D155" i="1"/>
  <c r="L159" i="1"/>
  <c r="O159" i="1"/>
  <c r="J42" i="1"/>
  <c r="J41" i="1" s="1"/>
  <c r="J40" i="1" s="1"/>
  <c r="L20" i="1"/>
  <c r="P35" i="1"/>
  <c r="P34" i="1" s="1"/>
  <c r="P33" i="1" s="1"/>
  <c r="E53" i="1"/>
  <c r="R41" i="1"/>
  <c r="R40" i="1" s="1"/>
  <c r="O57" i="1"/>
  <c r="L62" i="1"/>
  <c r="D63" i="1"/>
  <c r="D84" i="1"/>
  <c r="P97" i="1"/>
  <c r="O97" i="1"/>
  <c r="O96" i="1" s="1"/>
  <c r="D118" i="1"/>
  <c r="O7" i="1"/>
  <c r="O27" i="1"/>
  <c r="O26" i="1" s="1"/>
  <c r="O25" i="1" s="1"/>
  <c r="E39" i="1"/>
  <c r="Q41" i="1"/>
  <c r="Q40" i="1" s="1"/>
  <c r="L57" i="1"/>
  <c r="L60" i="1"/>
  <c r="D94" i="1"/>
  <c r="P127" i="1"/>
  <c r="N47" i="2"/>
  <c r="N46" i="2" s="1"/>
  <c r="N97" i="2"/>
  <c r="N96" i="2" s="1"/>
  <c r="N6" i="2"/>
  <c r="N139" i="2" s="1"/>
  <c r="N142" i="2" s="1"/>
  <c r="K46" i="2"/>
  <c r="L46" i="2"/>
  <c r="M46" i="2"/>
  <c r="E58" i="2"/>
  <c r="E66" i="2"/>
  <c r="E29" i="2"/>
  <c r="E34" i="2"/>
  <c r="E74" i="2"/>
  <c r="D130" i="2"/>
  <c r="J97" i="2"/>
  <c r="J96" i="2" s="1"/>
  <c r="E89" i="2"/>
  <c r="D94" i="2"/>
  <c r="E105" i="2"/>
  <c r="D126" i="2"/>
  <c r="E113" i="2"/>
  <c r="E121" i="2"/>
  <c r="I47" i="2"/>
  <c r="I97" i="2"/>
  <c r="I76" i="2"/>
  <c r="E25" i="2"/>
  <c r="J47" i="2"/>
  <c r="D54" i="2"/>
  <c r="D62" i="2"/>
  <c r="E84" i="2"/>
  <c r="D101" i="2"/>
  <c r="D109" i="2"/>
  <c r="D117" i="2"/>
  <c r="D27" i="2"/>
  <c r="D36" i="2"/>
  <c r="D41" i="2"/>
  <c r="E81" i="2"/>
  <c r="D88" i="2"/>
  <c r="E91" i="2"/>
  <c r="E99" i="2"/>
  <c r="D72" i="2"/>
  <c r="D75" i="2"/>
  <c r="D80" i="2"/>
  <c r="E83" i="2"/>
  <c r="D86" i="2"/>
  <c r="D103" i="2"/>
  <c r="D107" i="2"/>
  <c r="D111" i="2"/>
  <c r="D115" i="2"/>
  <c r="D119" i="2"/>
  <c r="D123" i="2"/>
  <c r="D128" i="2"/>
  <c r="D132" i="2"/>
  <c r="D40" i="2"/>
  <c r="D43" i="2"/>
  <c r="D51" i="2"/>
  <c r="D56" i="2"/>
  <c r="D60" i="2"/>
  <c r="D64" i="2"/>
  <c r="D68" i="2"/>
  <c r="J6" i="2"/>
  <c r="E50" i="2"/>
  <c r="D70" i="2"/>
  <c r="E79" i="2"/>
  <c r="E87" i="2"/>
  <c r="E92" i="2"/>
  <c r="E95" i="2"/>
  <c r="O22" i="1"/>
  <c r="O20" i="1" s="1"/>
  <c r="N20" i="1"/>
  <c r="P20" i="1" s="1"/>
  <c r="P22" i="1"/>
  <c r="D55" i="1"/>
  <c r="E55" i="1"/>
  <c r="P57" i="1"/>
  <c r="E117" i="1"/>
  <c r="D117" i="1"/>
  <c r="E146" i="1"/>
  <c r="D146" i="1"/>
  <c r="Q175" i="1"/>
  <c r="O179" i="1"/>
  <c r="O178" i="1"/>
  <c r="R175" i="1"/>
  <c r="Q174" i="1"/>
  <c r="J6" i="1"/>
  <c r="K24" i="1"/>
  <c r="K174" i="1" s="1"/>
  <c r="E32" i="1"/>
  <c r="D32" i="1"/>
  <c r="E49" i="1"/>
  <c r="D51" i="1"/>
  <c r="E51" i="1"/>
  <c r="E56" i="1"/>
  <c r="D56" i="1"/>
  <c r="L65" i="1"/>
  <c r="P65" i="1"/>
  <c r="E88" i="1"/>
  <c r="D88" i="1"/>
  <c r="E114" i="1"/>
  <c r="D114" i="1"/>
  <c r="E133" i="1"/>
  <c r="D133" i="1"/>
  <c r="R174" i="1"/>
  <c r="I30" i="2"/>
  <c r="E130" i="1"/>
  <c r="D130" i="1"/>
  <c r="P6" i="1"/>
  <c r="L27" i="1"/>
  <c r="I26" i="1"/>
  <c r="P27" i="1"/>
  <c r="D31" i="1"/>
  <c r="E31" i="1"/>
  <c r="E38" i="1"/>
  <c r="D38" i="1"/>
  <c r="E44" i="1"/>
  <c r="D44" i="1"/>
  <c r="N6" i="1"/>
  <c r="E28" i="1"/>
  <c r="D28" i="1"/>
  <c r="P42" i="1"/>
  <c r="L42" i="1"/>
  <c r="I41" i="1"/>
  <c r="D47" i="1"/>
  <c r="E47" i="1"/>
  <c r="E52" i="1"/>
  <c r="D52" i="1"/>
  <c r="D59" i="1"/>
  <c r="E59" i="1"/>
  <c r="O66" i="1"/>
  <c r="O65" i="1" s="1"/>
  <c r="O64" i="1" s="1"/>
  <c r="E75" i="1"/>
  <c r="D75" i="1"/>
  <c r="J97" i="1"/>
  <c r="J96" i="1" s="1"/>
  <c r="E101" i="1"/>
  <c r="D101" i="1"/>
  <c r="Q6" i="1"/>
  <c r="L17" i="1"/>
  <c r="P17" i="1"/>
  <c r="J27" i="1"/>
  <c r="J26" i="1" s="1"/>
  <c r="J25" i="1" s="1"/>
  <c r="L35" i="1"/>
  <c r="J35" i="1"/>
  <c r="J34" i="1" s="1"/>
  <c r="J33" i="1" s="1"/>
  <c r="D37" i="1"/>
  <c r="E37" i="1"/>
  <c r="D43" i="1"/>
  <c r="E43" i="1"/>
  <c r="O42" i="1"/>
  <c r="E48" i="1"/>
  <c r="D48" i="1"/>
  <c r="J66" i="1"/>
  <c r="J65" i="1" s="1"/>
  <c r="E72" i="1"/>
  <c r="D72" i="1"/>
  <c r="E98" i="1"/>
  <c r="D98" i="1"/>
  <c r="E149" i="1"/>
  <c r="D149" i="1"/>
  <c r="E83" i="1"/>
  <c r="D83" i="1"/>
  <c r="E93" i="1"/>
  <c r="D93" i="1"/>
  <c r="E109" i="1"/>
  <c r="D109" i="1"/>
  <c r="E123" i="1"/>
  <c r="D123" i="1"/>
  <c r="E141" i="1"/>
  <c r="D141" i="1"/>
  <c r="E157" i="1"/>
  <c r="D157" i="1"/>
  <c r="E167" i="1"/>
  <c r="D167" i="1"/>
  <c r="E35" i="2"/>
  <c r="D35" i="2"/>
  <c r="L61" i="1"/>
  <c r="Q65" i="1"/>
  <c r="Q64" i="1" s="1"/>
  <c r="Q24" i="1" s="1"/>
  <c r="E71" i="1"/>
  <c r="D71" i="1"/>
  <c r="D80" i="1"/>
  <c r="E87" i="1"/>
  <c r="D87" i="1"/>
  <c r="N96" i="1"/>
  <c r="N64" i="1" s="1"/>
  <c r="N24" i="1" s="1"/>
  <c r="N174" i="1" s="1"/>
  <c r="R96" i="1"/>
  <c r="R64" i="1" s="1"/>
  <c r="R24" i="1" s="1"/>
  <c r="R169" i="1" s="1"/>
  <c r="D106" i="1"/>
  <c r="E113" i="1"/>
  <c r="D113" i="1"/>
  <c r="J127" i="1"/>
  <c r="J126" i="1" s="1"/>
  <c r="J125" i="1" s="1"/>
  <c r="E129" i="1"/>
  <c r="D129" i="1"/>
  <c r="D138" i="1"/>
  <c r="E145" i="1"/>
  <c r="D145" i="1"/>
  <c r="D154" i="1"/>
  <c r="D164" i="1"/>
  <c r="E82" i="2"/>
  <c r="D82" i="2"/>
  <c r="E78" i="2"/>
  <c r="D78" i="2"/>
  <c r="E55" i="2"/>
  <c r="D55" i="2"/>
  <c r="E59" i="2"/>
  <c r="D59" i="2"/>
  <c r="E63" i="2"/>
  <c r="D63" i="2"/>
  <c r="E67" i="2"/>
  <c r="D67" i="2"/>
  <c r="K6" i="1"/>
  <c r="E79" i="1"/>
  <c r="D79" i="1"/>
  <c r="O90" i="1"/>
  <c r="E105" i="1"/>
  <c r="D105" i="1"/>
  <c r="P121" i="1"/>
  <c r="I126" i="1"/>
  <c r="O127" i="1"/>
  <c r="O126" i="1" s="1"/>
  <c r="O125" i="1" s="1"/>
  <c r="E137" i="1"/>
  <c r="D137" i="1"/>
  <c r="E153" i="1"/>
  <c r="D153" i="1"/>
  <c r="E163" i="1"/>
  <c r="D163" i="1"/>
  <c r="P180" i="1"/>
  <c r="R179" i="1"/>
  <c r="R178" i="1"/>
  <c r="O175" i="1"/>
  <c r="O174" i="1"/>
  <c r="Q179" i="1"/>
  <c r="Q178" i="1"/>
  <c r="Q176" i="1"/>
  <c r="E45" i="2"/>
  <c r="D45" i="2"/>
  <c r="E49" i="2"/>
  <c r="D49" i="2"/>
  <c r="E85" i="2"/>
  <c r="D85" i="2"/>
  <c r="E114" i="2"/>
  <c r="D114" i="2"/>
  <c r="E118" i="2"/>
  <c r="D118" i="2"/>
  <c r="E122" i="2"/>
  <c r="D122" i="2"/>
  <c r="E127" i="2"/>
  <c r="D127" i="2"/>
  <c r="E131" i="2"/>
  <c r="D131" i="2"/>
  <c r="J76" i="2"/>
  <c r="E102" i="2"/>
  <c r="D102" i="2"/>
  <c r="E106" i="2"/>
  <c r="D106" i="2"/>
  <c r="E110" i="2"/>
  <c r="D110" i="2"/>
  <c r="I96" i="1"/>
  <c r="I6" i="2"/>
  <c r="D26" i="2"/>
  <c r="D28" i="2"/>
  <c r="D33" i="2"/>
  <c r="E53" i="2"/>
  <c r="D53" i="2"/>
  <c r="E57" i="2"/>
  <c r="D57" i="2"/>
  <c r="E61" i="2"/>
  <c r="D61" i="2"/>
  <c r="E65" i="2"/>
  <c r="D65" i="2"/>
  <c r="E69" i="2"/>
  <c r="D69" i="2"/>
  <c r="D73" i="2"/>
  <c r="D90" i="2"/>
  <c r="E42" i="2"/>
  <c r="D42" i="2"/>
  <c r="E100" i="2"/>
  <c r="D100" i="2"/>
  <c r="E104" i="2"/>
  <c r="D104" i="2"/>
  <c r="E108" i="2"/>
  <c r="D108" i="2"/>
  <c r="E112" i="2"/>
  <c r="D112" i="2"/>
  <c r="E116" i="2"/>
  <c r="D116" i="2"/>
  <c r="E120" i="2"/>
  <c r="D120" i="2"/>
  <c r="E124" i="2"/>
  <c r="D124" i="2"/>
  <c r="E129" i="2"/>
  <c r="D129" i="2"/>
  <c r="E133" i="2"/>
  <c r="D133" i="2"/>
  <c r="M21" i="2" l="1"/>
  <c r="M140" i="2" s="1"/>
  <c r="M144" i="2" s="1"/>
  <c r="M145" i="2" s="1"/>
  <c r="M147" i="2" s="1"/>
  <c r="L21" i="2"/>
  <c r="L140" i="2" s="1"/>
  <c r="L144" i="2" s="1"/>
  <c r="L145" i="2" s="1"/>
  <c r="L147" i="2" s="1"/>
  <c r="K21" i="2"/>
  <c r="K140" i="2" s="1"/>
  <c r="K144" i="2" s="1"/>
  <c r="K145" i="2" s="1"/>
  <c r="K147" i="2" s="1"/>
  <c r="J139" i="2"/>
  <c r="J142" i="2" s="1"/>
  <c r="I139" i="2"/>
  <c r="J46" i="2"/>
  <c r="J21" i="2" s="1"/>
  <c r="J140" i="2" s="1"/>
  <c r="J144" i="2" s="1"/>
  <c r="I96" i="2"/>
  <c r="I22" i="2"/>
  <c r="I37" i="2"/>
  <c r="J64" i="1"/>
  <c r="O6" i="1"/>
  <c r="O41" i="1"/>
  <c r="O40" i="1" s="1"/>
  <c r="O24" i="1" s="1"/>
  <c r="O169" i="1" s="1"/>
  <c r="N21" i="2"/>
  <c r="N140" i="2" s="1"/>
  <c r="N144" i="2" s="1"/>
  <c r="N145" i="2" s="1"/>
  <c r="N147" i="2" s="1"/>
  <c r="O173" i="1"/>
  <c r="I46" i="2"/>
  <c r="R173" i="1"/>
  <c r="O177" i="1"/>
  <c r="L96" i="1"/>
  <c r="P96" i="1"/>
  <c r="J24" i="1"/>
  <c r="J174" i="1" s="1"/>
  <c r="Q169" i="1"/>
  <c r="N169" i="1"/>
  <c r="I25" i="1"/>
  <c r="P26" i="1"/>
  <c r="L26" i="1"/>
  <c r="L179" i="1"/>
  <c r="L178" i="1"/>
  <c r="L177" i="1" s="1"/>
  <c r="L180" i="1" s="1"/>
  <c r="K179" i="1"/>
  <c r="K178" i="1"/>
  <c r="K177" i="1" s="1"/>
  <c r="K180" i="1" s="1"/>
  <c r="N179" i="1"/>
  <c r="N178" i="1"/>
  <c r="I179" i="1"/>
  <c r="I178" i="1"/>
  <c r="J178" i="1"/>
  <c r="J179" i="1"/>
  <c r="Q173" i="1"/>
  <c r="Q177" i="1"/>
  <c r="R177" i="1"/>
  <c r="L126" i="1"/>
  <c r="I125" i="1"/>
  <c r="P126" i="1"/>
  <c r="K169" i="1"/>
  <c r="L6" i="1"/>
  <c r="L41" i="1"/>
  <c r="I40" i="1"/>
  <c r="P41" i="1"/>
  <c r="I64" i="1"/>
  <c r="I21" i="2" l="1"/>
  <c r="J145" i="2"/>
  <c r="J147" i="2" s="1"/>
  <c r="I142" i="2"/>
  <c r="J135" i="2"/>
  <c r="N177" i="1"/>
  <c r="N180" i="1" s="1"/>
  <c r="R180" i="1"/>
  <c r="O180" i="1"/>
  <c r="Q180" i="1"/>
  <c r="P40" i="1"/>
  <c r="L40" i="1"/>
  <c r="P25" i="1"/>
  <c r="L25" i="1"/>
  <c r="I24" i="1"/>
  <c r="I177" i="1"/>
  <c r="I180" i="1" s="1"/>
  <c r="J177" i="1"/>
  <c r="J180" i="1" s="1"/>
  <c r="L64" i="1"/>
  <c r="P64" i="1"/>
  <c r="L125" i="1"/>
  <c r="P125" i="1"/>
  <c r="J169" i="1"/>
  <c r="I140" i="2" l="1"/>
  <c r="P24" i="1"/>
  <c r="I174" i="1"/>
  <c r="L174" i="1" s="1"/>
  <c r="L24" i="1"/>
  <c r="I169" i="1"/>
  <c r="L169" i="1" s="1"/>
  <c r="I144" i="2" l="1"/>
  <c r="I145" i="2" l="1"/>
  <c r="I147" i="2" l="1"/>
</calcChain>
</file>

<file path=xl/comments1.xml><?xml version="1.0" encoding="utf-8"?>
<comments xmlns="http://schemas.openxmlformats.org/spreadsheetml/2006/main">
  <authors>
    <author>Windows User</author>
  </authors>
  <commentList>
    <comment ref="I8" authorId="0" shapeId="0">
      <text>
        <r>
          <rPr>
            <b/>
            <sz val="9"/>
            <color indexed="81"/>
            <rFont val="Segoe UI"/>
            <family val="2"/>
            <charset val="238"/>
          </rPr>
          <t>Windows User:</t>
        </r>
        <r>
          <rPr>
            <sz val="9"/>
            <color indexed="81"/>
            <rFont val="Segoe UI"/>
            <family val="2"/>
            <charset val="238"/>
          </rPr>
          <t xml:space="preserve">
816.563 redovna +12.370 sudske presude</t>
        </r>
      </text>
    </comment>
  </commentList>
</comments>
</file>

<file path=xl/comments2.xml><?xml version="1.0" encoding="utf-8"?>
<comments xmlns="http://schemas.openxmlformats.org/spreadsheetml/2006/main">
  <authors>
    <author>Windows User</author>
  </authors>
  <commentList>
    <comment ref="I8" authorId="0" shapeId="0">
      <text>
        <r>
          <rPr>
            <b/>
            <sz val="9"/>
            <color indexed="81"/>
            <rFont val="Segoe UI"/>
            <family val="2"/>
            <charset val="238"/>
          </rPr>
          <t>Windows User:</t>
        </r>
        <r>
          <rPr>
            <sz val="9"/>
            <color indexed="81"/>
            <rFont val="Segoe UI"/>
            <family val="2"/>
            <charset val="238"/>
          </rPr>
          <t xml:space="preserve">
816.563 redovna +12.370 sudske presude</t>
        </r>
      </text>
    </comment>
  </commentList>
</comments>
</file>

<file path=xl/comments3.xml><?xml version="1.0" encoding="utf-8"?>
<comments xmlns="http://schemas.openxmlformats.org/spreadsheetml/2006/main">
  <authors>
    <author>Windows User</author>
  </authors>
  <commentList>
    <comment ref="I8" authorId="0" shapeId="0">
      <text>
        <r>
          <rPr>
            <b/>
            <sz val="9"/>
            <color indexed="81"/>
            <rFont val="Segoe UI"/>
            <family val="2"/>
            <charset val="238"/>
          </rPr>
          <t>Windows User:</t>
        </r>
        <r>
          <rPr>
            <sz val="9"/>
            <color indexed="81"/>
            <rFont val="Segoe UI"/>
            <family val="2"/>
            <charset val="238"/>
          </rPr>
          <t xml:space="preserve">
816.563 redovna +12.370 sudske presude</t>
        </r>
      </text>
    </comment>
    <comment ref="J8" authorId="0" shapeId="0">
      <text>
        <r>
          <rPr>
            <b/>
            <sz val="9"/>
            <color indexed="81"/>
            <rFont val="Segoe UI"/>
            <family val="2"/>
            <charset val="238"/>
          </rPr>
          <t>Windows User:</t>
        </r>
        <r>
          <rPr>
            <sz val="9"/>
            <color indexed="81"/>
            <rFont val="Segoe UI"/>
            <family val="2"/>
            <charset val="238"/>
          </rPr>
          <t xml:space="preserve">
816.563 redovna +12.370 sudske presude</t>
        </r>
      </text>
    </comment>
  </commentList>
</comments>
</file>

<file path=xl/sharedStrings.xml><?xml version="1.0" encoding="utf-8"?>
<sst xmlns="http://schemas.openxmlformats.org/spreadsheetml/2006/main" count="1671" uniqueCount="200">
  <si>
    <t>REALIZACIJA ZA RAZDOBLJE 1.1.2023. - 30.6.2023. I USPOREDBA S PLANOM I ISTIM RAZDOBLJEM 2022.</t>
  </si>
  <si>
    <t>OPĆI DIO</t>
  </si>
  <si>
    <t>Pozicija</t>
  </si>
  <si>
    <t>Naziv</t>
  </si>
  <si>
    <t>Plan
(HRK)</t>
  </si>
  <si>
    <t>Plan
(EUR)</t>
  </si>
  <si>
    <t>Ostvarenje</t>
  </si>
  <si>
    <t>Indeks
6/4</t>
  </si>
  <si>
    <t>1.1.2022.
-
30.6.2022.</t>
  </si>
  <si>
    <t>Plan 2023</t>
  </si>
  <si>
    <t>1.1.2023.
-
30.6.2023.</t>
  </si>
  <si>
    <t>SVEUKUPNO PRIHODI</t>
  </si>
  <si>
    <t>Izvor 1.1.1</t>
  </si>
  <si>
    <t>Opći prihodi i primitci - PK u sustavu riznice</t>
  </si>
  <si>
    <t>1</t>
  </si>
  <si>
    <t>6711</t>
  </si>
  <si>
    <t>Prihodi iz nadležnog proračuna</t>
  </si>
  <si>
    <t>Prihodi iz nadležnog proračuna,progr.fin.</t>
  </si>
  <si>
    <t>Izvor 3.1.1</t>
  </si>
  <si>
    <t>Vlastiti prihodi</t>
  </si>
  <si>
    <t>6413</t>
  </si>
  <si>
    <t>Prihodi od financijske imovine</t>
  </si>
  <si>
    <t>6415</t>
  </si>
  <si>
    <t>Pozitivne tečajne razlike</t>
  </si>
  <si>
    <t>6526</t>
  </si>
  <si>
    <t>Ostali nespomenuti prihodi</t>
  </si>
  <si>
    <t/>
  </si>
  <si>
    <t>6614</t>
  </si>
  <si>
    <t xml:space="preserve">Prihodi od prodaje proizvoda, robe </t>
  </si>
  <si>
    <t>6615</t>
  </si>
  <si>
    <t>Prihodi od prodaje usluga</t>
  </si>
  <si>
    <t>922</t>
  </si>
  <si>
    <t>Preneseni višak</t>
  </si>
  <si>
    <t>Izvor 5.1.1</t>
  </si>
  <si>
    <t>6323</t>
  </si>
  <si>
    <t>Tekuće pomoći od  institucija i tijela EU</t>
  </si>
  <si>
    <t>6324</t>
  </si>
  <si>
    <t>Kapitalne pomoći od institucija EU</t>
  </si>
  <si>
    <t>Izvor 5.2.1</t>
  </si>
  <si>
    <t>Ostale pomoći i darovnice</t>
  </si>
  <si>
    <t>6361</t>
  </si>
  <si>
    <t>Tekuće pomoći iz proračuna JLPS ( gradovi i općine )</t>
  </si>
  <si>
    <t>6391</t>
  </si>
  <si>
    <t>Prijenosi između proračunskih korisnika istog proračuna</t>
  </si>
  <si>
    <t>6393</t>
  </si>
  <si>
    <t xml:space="preserve">Prijenosi između prorač. korisnika istog prorač.temeljem prijenosa EU sredstava </t>
  </si>
  <si>
    <t>SVEUKUPNO RASHODI</t>
  </si>
  <si>
    <t>A622000</t>
  </si>
  <si>
    <t>Redovna djelatnost javnih instituta</t>
  </si>
  <si>
    <t>Rashodi poslovanja (3)</t>
  </si>
  <si>
    <t>3111</t>
  </si>
  <si>
    <t>Plaće za redovan rad</t>
  </si>
  <si>
    <t>3121</t>
  </si>
  <si>
    <t>Ostali rashodi za zaposlene</t>
  </si>
  <si>
    <t>3132</t>
  </si>
  <si>
    <t>Doprinosi za zdravstveno osiguranje</t>
  </si>
  <si>
    <t>3212</t>
  </si>
  <si>
    <t xml:space="preserve">Naknade za  prijevoz </t>
  </si>
  <si>
    <t>3295</t>
  </si>
  <si>
    <t>Pristojbe i naknade</t>
  </si>
  <si>
    <t>A622120</t>
  </si>
  <si>
    <t>Pravomoćne sudske presude</t>
  </si>
  <si>
    <t>3237</t>
  </si>
  <si>
    <t>Intelektualne i osobne usluge</t>
  </si>
  <si>
    <t>A622125</t>
  </si>
  <si>
    <t>A622125.064</t>
  </si>
  <si>
    <t>Interreg Dunvski lines</t>
  </si>
  <si>
    <t>Pomoći EU</t>
  </si>
  <si>
    <t>3211</t>
  </si>
  <si>
    <t>Službena putovanja</t>
  </si>
  <si>
    <t>Naknade za prijevoz, za rad na terenu i odvojeni život</t>
  </si>
  <si>
    <t>3213</t>
  </si>
  <si>
    <t>Stručno usavršavanje zaposlenika</t>
  </si>
  <si>
    <t>3221</t>
  </si>
  <si>
    <t>Uredski materijal</t>
  </si>
  <si>
    <t>3225</t>
  </si>
  <si>
    <t>Sitni inventar i auto gume</t>
  </si>
  <si>
    <t>3232</t>
  </si>
  <si>
    <t>Usluge tekućeg i investicijskog održavanja</t>
  </si>
  <si>
    <t>3233</t>
  </si>
  <si>
    <t>Usluge promidžbe i informiranja</t>
  </si>
  <si>
    <t>3239</t>
  </si>
  <si>
    <t>Ostale usluge</t>
  </si>
  <si>
    <t>3241</t>
  </si>
  <si>
    <t>Naknade troškova osobama izvan radnog odnosa</t>
  </si>
  <si>
    <t>3293</t>
  </si>
  <si>
    <t>Reprezentacija</t>
  </si>
  <si>
    <t>Rashodi za nabavu nefinancijske imovine (4)</t>
  </si>
  <si>
    <t>4225</t>
  </si>
  <si>
    <t>Instrumenti, uređaji i strojevi</t>
  </si>
  <si>
    <t>4241</t>
  </si>
  <si>
    <t>Knjige</t>
  </si>
  <si>
    <t>A622125.xxx</t>
  </si>
  <si>
    <t>Iron Age Danube</t>
  </si>
  <si>
    <t>A622132</t>
  </si>
  <si>
    <t>3223</t>
  </si>
  <si>
    <t>Energija</t>
  </si>
  <si>
    <t>3224</t>
  </si>
  <si>
    <t>Materijal i dijelovi za tekuće i investicijsko održavanje</t>
  </si>
  <si>
    <t>3227</t>
  </si>
  <si>
    <t>Službena, radna i zaštitna odjeća i obuća</t>
  </si>
  <si>
    <t>3231</t>
  </si>
  <si>
    <t>Usluge telefona,pošte i prijevoza</t>
  </si>
  <si>
    <t>3235</t>
  </si>
  <si>
    <t>Zakupnine i najamnine</t>
  </si>
  <si>
    <t>3238</t>
  </si>
  <si>
    <t>Računalne usluge</t>
  </si>
  <si>
    <t>3292</t>
  </si>
  <si>
    <t>Premije osiguranja</t>
  </si>
  <si>
    <t>Ostali nespomenuti rashodi poslovanja</t>
  </si>
  <si>
    <t>Bankarske usluge  i usluge platnog prometa</t>
  </si>
  <si>
    <t>Negativne tečajne razlike i razlike zbog primjene valutne kl</t>
  </si>
  <si>
    <t>4221</t>
  </si>
  <si>
    <t>Uredska oprema i namještaj</t>
  </si>
  <si>
    <t>4222</t>
  </si>
  <si>
    <t>Komunikacijska oprema</t>
  </si>
  <si>
    <t>4227</t>
  </si>
  <si>
    <t>Uređaji, strojevi i oprema</t>
  </si>
  <si>
    <t>Knjige,umjetnička  djela i ostale izlož.vrijed.</t>
  </si>
  <si>
    <t>3214</t>
  </si>
  <si>
    <t>Ostale naknade troškova zaposlenima</t>
  </si>
  <si>
    <t>3432</t>
  </si>
  <si>
    <t>3721</t>
  </si>
  <si>
    <t>Naknade građanima i kućanstvima</t>
  </si>
  <si>
    <t>3831</t>
  </si>
  <si>
    <t>Naknade šteta privatnim i pravnim osobama</t>
  </si>
  <si>
    <t>4262</t>
  </si>
  <si>
    <t>Ulaganje u računalne programe</t>
  </si>
  <si>
    <t>A622137</t>
  </si>
  <si>
    <t>Programsko financiranje javnih znanstvenih instituta</t>
  </si>
  <si>
    <t>3234</t>
  </si>
  <si>
    <t>Komunalne usluge</t>
  </si>
  <si>
    <t>3236</t>
  </si>
  <si>
    <t>Zdravstvene i veterinarske usluge</t>
  </si>
  <si>
    <t>3291</t>
  </si>
  <si>
    <t>Naknade za rad predstavničkih i izvršnih tijela, povjerensta</t>
  </si>
  <si>
    <t>3294</t>
  </si>
  <si>
    <t>Članarine i norme</t>
  </si>
  <si>
    <t>3299</t>
  </si>
  <si>
    <t>3431</t>
  </si>
  <si>
    <t>Otali financijski rashodi</t>
  </si>
  <si>
    <t>3433</t>
  </si>
  <si>
    <t>Zatezne kamate</t>
  </si>
  <si>
    <t>4124</t>
  </si>
  <si>
    <t>Ostala prava</t>
  </si>
  <si>
    <t>4223</t>
  </si>
  <si>
    <t>Oprema za održavanje i zaštitu</t>
  </si>
  <si>
    <t>Ulaganja u računalnu programe</t>
  </si>
  <si>
    <t>VIŠAK/MANJAK  RAZDOBLJA</t>
  </si>
  <si>
    <t>REKAPITULACIJA</t>
  </si>
  <si>
    <t>I</t>
  </si>
  <si>
    <t>PRIHODI UKUPNO</t>
  </si>
  <si>
    <t>PRIHODI POSLOVANJA</t>
  </si>
  <si>
    <t>PRIHODI OD NEFINANCIJSKE IMOVINE</t>
  </si>
  <si>
    <t>PRENESENI VIŠAK</t>
  </si>
  <si>
    <t>II</t>
  </si>
  <si>
    <t>RASHODI UKUPNO</t>
  </si>
  <si>
    <t>RASHODI POSLOVANJA</t>
  </si>
  <si>
    <t>RASHODI ZA NEFINANCIJSKU IMVINU</t>
  </si>
  <si>
    <t>III</t>
  </si>
  <si>
    <t>RAZLIKA - VIŠAK/MANJAK   - (I-II)</t>
  </si>
  <si>
    <t>Konto</t>
  </si>
  <si>
    <t>Plan 2023
(EUR)</t>
  </si>
  <si>
    <t>Ostvarenje I.-VI. 2023</t>
  </si>
  <si>
    <t>SVEUKUPNO PRIHODI RAZDOBLJA</t>
  </si>
  <si>
    <t>SVEUKUPNO RASHODI RAZDOBLJA</t>
  </si>
  <si>
    <t>PRIMITCI OD NEFINANCIJSKE IMOVINE - POVRAT JAMČEVNIH POLOGA</t>
  </si>
  <si>
    <t>IV</t>
  </si>
  <si>
    <t>PRIHOD I PRIMITCI (I + III)</t>
  </si>
  <si>
    <t>V</t>
  </si>
  <si>
    <t>IZDATCI</t>
  </si>
  <si>
    <t>VI</t>
  </si>
  <si>
    <t>UKUPNO RASHODI I IZDATCI (II+V)</t>
  </si>
  <si>
    <t>VII</t>
  </si>
  <si>
    <t>VIŠAK/MANJAK  RAZDOBLJA - (IV-VI)</t>
  </si>
  <si>
    <t>VIII</t>
  </si>
  <si>
    <t>IX</t>
  </si>
  <si>
    <t>Plan 2024
(EUR)</t>
  </si>
  <si>
    <t>Procjena 2025
(EUR)</t>
  </si>
  <si>
    <t>Procjena 2026
(EUR)</t>
  </si>
  <si>
    <t>Razlika 
2024-2023</t>
  </si>
  <si>
    <t>stavio bih 35,000</t>
  </si>
  <si>
    <t>stavio bih 100,000</t>
  </si>
  <si>
    <t>stavio bih 40,000</t>
  </si>
  <si>
    <t>stavio bih 60,000</t>
  </si>
  <si>
    <t>INSTITUT ZA ARHEOLOGIJU FINANCIJSKI PLAN 2024.-2026.</t>
  </si>
  <si>
    <t>NETO FINANCIRANJE</t>
  </si>
  <si>
    <t>VIŠAK/MANJAK PRIHODA S NETO FINANCIRANJEM - (VII + VIII)</t>
  </si>
  <si>
    <t>PROGRAMSKO FINANCIRANJE JAVNIH INSTITUCIJA</t>
  </si>
  <si>
    <t>PROGRAMSKO FINANCIRANJE JAVNIH INSTITUCIJA - IZ EVIDENCIJSKIH PRIHODA</t>
  </si>
  <si>
    <t>Izvor 5.8.1</t>
  </si>
  <si>
    <t>Mehanizam za oporavak i otpornost</t>
  </si>
  <si>
    <t>Materijal i sirovine</t>
  </si>
  <si>
    <t>632310581</t>
  </si>
  <si>
    <t>Tek.Pom.Od Instit. Tijela EU-Mehanizam za oporavak i otpornost</t>
  </si>
  <si>
    <t>A622150</t>
  </si>
  <si>
    <t>A622151</t>
  </si>
  <si>
    <t>A622152</t>
  </si>
  <si>
    <t>PROGRAMSKO FINANCIRANJE JAVNIH INSTITUTA IZ STRUKTURNIH INVESTICIJSKIH FONDOVA EU</t>
  </si>
  <si>
    <t>EU PROJEKTI JVNIH INSTITUTA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</si>
</sst>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EUR]"/>
    <numFmt numFmtId="165" formatCode="#,##0.00\ &quot;kn&quot;"/>
    <numFmt numFmtId="166" formatCode="#,##0_ ;[Red]\-#,##0\ "/>
  </numFmts>
  <fonts count="15" x14ac:knownFonts="1">
    <font>
      <sz val="11"/>
      <color theme="1"/>
      <name val="Calibri"/>
      <family val="2"/>
      <charset val="238"/>
      <scheme val="minor"/>
    </font>
    <font>
      <sz val="9"/>
      <color theme="4" tint="-0.499984740745262"/>
      <name val="Calibri"/>
      <family val="2"/>
      <charset val="238"/>
      <scheme val="minor"/>
    </font>
    <font>
      <b/>
      <sz val="11"/>
      <color theme="4" tint="-0.499984740745262"/>
      <name val="Calibri"/>
      <family val="2"/>
      <charset val="238"/>
      <scheme val="minor"/>
    </font>
    <font>
      <b/>
      <sz val="12"/>
      <color theme="4" tint="-0.499984740745262"/>
      <name val="Calibri"/>
      <family val="2"/>
      <scheme val="minor"/>
    </font>
    <font>
      <b/>
      <sz val="9"/>
      <color theme="4" tint="-0.499984740745262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b/>
      <sz val="9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2"/>
      <color rgb="FFC00000"/>
      <name val="Calibri"/>
      <family val="2"/>
      <charset val="238"/>
      <scheme val="minor"/>
    </font>
    <font>
      <b/>
      <sz val="8"/>
      <color theme="4" tint="-0.499984740745262"/>
      <name val="Calibri"/>
      <family val="2"/>
      <charset val="238"/>
      <scheme val="minor"/>
    </font>
    <font>
      <b/>
      <sz val="9"/>
      <color rgb="FFC00000"/>
      <name val="Calibri"/>
      <family val="2"/>
      <charset val="238"/>
      <scheme val="minor"/>
    </font>
    <font>
      <b/>
      <sz val="8"/>
      <color theme="4" tint="-0.499984740745262"/>
      <name val="Calibri"/>
      <family val="2"/>
      <scheme val="minor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2" borderId="0" xfId="0" applyFont="1" applyFill="1" applyAlignment="1">
      <alignment vertical="center"/>
    </xf>
    <xf numFmtId="164" fontId="1" fillId="2" borderId="0" xfId="0" applyNumberFormat="1" applyFont="1" applyFill="1" applyAlignment="1">
      <alignment vertical="center"/>
    </xf>
    <xf numFmtId="165" fontId="1" fillId="2" borderId="0" xfId="0" applyNumberFormat="1" applyFont="1" applyFill="1" applyAlignment="1">
      <alignment vertical="center"/>
    </xf>
    <xf numFmtId="10" fontId="2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4" fillId="3" borderId="0" xfId="0" applyFont="1" applyFill="1" applyAlignment="1">
      <alignment horizontal="center" vertical="center" wrapText="1"/>
    </xf>
    <xf numFmtId="164" fontId="4" fillId="3" borderId="0" xfId="0" applyNumberFormat="1" applyFont="1" applyFill="1" applyAlignment="1">
      <alignment horizontal="center" vertical="center" wrapText="1"/>
    </xf>
    <xf numFmtId="165" fontId="4" fillId="3" borderId="0" xfId="0" applyNumberFormat="1" applyFont="1" applyFill="1" applyAlignment="1">
      <alignment horizontal="center" vertical="center" wrapText="1"/>
    </xf>
    <xf numFmtId="10" fontId="5" fillId="0" borderId="0" xfId="0" quotePrefix="1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vertical="center"/>
    </xf>
    <xf numFmtId="0" fontId="6" fillId="4" borderId="2" xfId="0" quotePrefix="1" applyFont="1" applyFill="1" applyBorder="1" applyAlignment="1">
      <alignment vertical="center"/>
    </xf>
    <xf numFmtId="0" fontId="6" fillId="4" borderId="2" xfId="0" applyFont="1" applyFill="1" applyBorder="1" applyAlignment="1">
      <alignment vertical="center" wrapText="1"/>
    </xf>
    <xf numFmtId="165" fontId="6" fillId="4" borderId="2" xfId="0" applyNumberFormat="1" applyFont="1" applyFill="1" applyBorder="1" applyAlignment="1">
      <alignment vertical="center"/>
    </xf>
    <xf numFmtId="164" fontId="6" fillId="4" borderId="2" xfId="0" applyNumberFormat="1" applyFont="1" applyFill="1" applyBorder="1" applyAlignment="1">
      <alignment vertical="center"/>
    </xf>
    <xf numFmtId="4" fontId="6" fillId="4" borderId="2" xfId="0" applyNumberFormat="1" applyFont="1" applyFill="1" applyBorder="1" applyAlignment="1">
      <alignment vertical="center"/>
    </xf>
    <xf numFmtId="0" fontId="6" fillId="5" borderId="0" xfId="0" applyFont="1" applyFill="1" applyBorder="1" applyAlignment="1">
      <alignment vertical="center"/>
    </xf>
    <xf numFmtId="0" fontId="6" fillId="5" borderId="0" xfId="0" quotePrefix="1" applyFont="1" applyFill="1" applyBorder="1" applyAlignment="1">
      <alignment vertical="center"/>
    </xf>
    <xf numFmtId="0" fontId="6" fillId="5" borderId="0" xfId="0" applyFont="1" applyFill="1" applyBorder="1" applyAlignment="1">
      <alignment vertical="center" wrapText="1"/>
    </xf>
    <xf numFmtId="165" fontId="6" fillId="5" borderId="0" xfId="0" applyNumberFormat="1" applyFont="1" applyFill="1" applyBorder="1" applyAlignment="1">
      <alignment vertical="center"/>
    </xf>
    <xf numFmtId="164" fontId="6" fillId="5" borderId="0" xfId="0" applyNumberFormat="1" applyFont="1" applyFill="1" applyBorder="1" applyAlignment="1">
      <alignment vertical="center"/>
    </xf>
    <xf numFmtId="4" fontId="6" fillId="5" borderId="0" xfId="0" applyNumberFormat="1" applyFont="1" applyFill="1" applyBorder="1" applyAlignment="1">
      <alignment vertical="center"/>
    </xf>
    <xf numFmtId="0" fontId="1" fillId="0" borderId="0" xfId="0" applyNumberFormat="1" applyFont="1" applyAlignment="1">
      <alignment horizontal="left" vertical="center" indent="2"/>
    </xf>
    <xf numFmtId="49" fontId="1" fillId="0" borderId="0" xfId="0" applyNumberFormat="1" applyFont="1" applyAlignment="1">
      <alignment horizontal="left" vertical="center" indent="1"/>
    </xf>
    <xf numFmtId="0" fontId="1" fillId="0" borderId="0" xfId="0" applyFont="1" applyAlignment="1">
      <alignment vertical="center" wrapText="1"/>
    </xf>
    <xf numFmtId="165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1" fillId="0" borderId="0" xfId="0" applyNumberFormat="1" applyFont="1" applyAlignment="1">
      <alignment vertical="center"/>
    </xf>
    <xf numFmtId="0" fontId="1" fillId="5" borderId="0" xfId="0" applyNumberFormat="1" applyFont="1" applyFill="1" applyAlignment="1">
      <alignment horizontal="left" vertical="center" indent="2"/>
    </xf>
    <xf numFmtId="49" fontId="1" fillId="5" borderId="0" xfId="0" applyNumberFormat="1" applyFont="1" applyFill="1" applyAlignment="1">
      <alignment horizontal="left" vertical="center" indent="1"/>
    </xf>
    <xf numFmtId="0" fontId="1" fillId="5" borderId="0" xfId="0" applyFont="1" applyFill="1" applyAlignment="1">
      <alignment vertical="center"/>
    </xf>
    <xf numFmtId="165" fontId="1" fillId="5" borderId="0" xfId="0" applyNumberFormat="1" applyFont="1" applyFill="1" applyAlignment="1">
      <alignment vertical="center"/>
    </xf>
    <xf numFmtId="164" fontId="1" fillId="5" borderId="0" xfId="0" applyNumberFormat="1" applyFont="1" applyFill="1" applyAlignment="1">
      <alignment vertical="center"/>
    </xf>
    <xf numFmtId="4" fontId="1" fillId="5" borderId="0" xfId="0" applyNumberFormat="1" applyFont="1" applyFill="1" applyAlignment="1">
      <alignment vertical="center"/>
    </xf>
    <xf numFmtId="0" fontId="1" fillId="0" borderId="0" xfId="0" applyNumberFormat="1" applyFont="1" applyAlignment="1">
      <alignment horizontal="left" vertical="center" indent="1"/>
    </xf>
    <xf numFmtId="0" fontId="1" fillId="0" borderId="0" xfId="0" applyNumberFormat="1" applyFont="1" applyAlignment="1">
      <alignment horizontal="left" vertical="center"/>
    </xf>
    <xf numFmtId="0" fontId="6" fillId="4" borderId="2" xfId="0" applyFont="1" applyFill="1" applyBorder="1" applyAlignment="1">
      <alignment horizontal="left" vertical="center" indent="1"/>
    </xf>
    <xf numFmtId="0" fontId="6" fillId="4" borderId="3" xfId="0" applyFont="1" applyFill="1" applyBorder="1" applyAlignment="1">
      <alignment horizontal="left" vertical="center" indent="1"/>
    </xf>
    <xf numFmtId="0" fontId="6" fillId="4" borderId="3" xfId="0" quotePrefix="1" applyFont="1" applyFill="1" applyBorder="1" applyAlignment="1">
      <alignment vertical="center"/>
    </xf>
    <xf numFmtId="0" fontId="6" fillId="4" borderId="3" xfId="0" applyFont="1" applyFill="1" applyBorder="1" applyAlignment="1">
      <alignment vertical="center" wrapText="1"/>
    </xf>
    <xf numFmtId="4" fontId="6" fillId="4" borderId="3" xfId="0" applyNumberFormat="1" applyFont="1" applyFill="1" applyBorder="1" applyAlignment="1">
      <alignment vertical="center"/>
    </xf>
    <xf numFmtId="164" fontId="6" fillId="4" borderId="3" xfId="0" applyNumberFormat="1" applyFont="1" applyFill="1" applyBorder="1" applyAlignment="1">
      <alignment vertical="center"/>
    </xf>
    <xf numFmtId="165" fontId="6" fillId="4" borderId="3" xfId="0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4" fontId="7" fillId="4" borderId="3" xfId="0" applyNumberFormat="1" applyFont="1" applyFill="1" applyBorder="1" applyAlignment="1">
      <alignment vertical="center"/>
    </xf>
    <xf numFmtId="4" fontId="7" fillId="0" borderId="3" xfId="0" applyNumberFormat="1" applyFont="1" applyBorder="1" applyAlignment="1">
      <alignment vertical="center"/>
    </xf>
    <xf numFmtId="3" fontId="7" fillId="4" borderId="3" xfId="0" applyNumberFormat="1" applyFont="1" applyFill="1" applyBorder="1" applyAlignment="1">
      <alignment vertical="center"/>
    </xf>
    <xf numFmtId="0" fontId="6" fillId="5" borderId="1" xfId="0" applyFont="1" applyFill="1" applyBorder="1" applyAlignment="1">
      <alignment horizontal="left" vertical="center" indent="2"/>
    </xf>
    <xf numFmtId="0" fontId="6" fillId="5" borderId="1" xfId="0" quotePrefix="1" applyFont="1" applyFill="1" applyBorder="1" applyAlignment="1">
      <alignment horizontal="left" vertical="center" indent="2"/>
    </xf>
    <xf numFmtId="0" fontId="6" fillId="5" borderId="1" xfId="0" applyFont="1" applyFill="1" applyBorder="1" applyAlignment="1">
      <alignment vertical="center" wrapText="1"/>
    </xf>
    <xf numFmtId="4" fontId="6" fillId="5" borderId="1" xfId="0" applyNumberFormat="1" applyFont="1" applyFill="1" applyBorder="1" applyAlignment="1">
      <alignment vertical="center"/>
    </xf>
    <xf numFmtId="164" fontId="6" fillId="5" borderId="1" xfId="0" applyNumberFormat="1" applyFont="1" applyFill="1" applyBorder="1" applyAlignment="1">
      <alignment vertical="center"/>
    </xf>
    <xf numFmtId="165" fontId="6" fillId="5" borderId="1" xfId="0" applyNumberFormat="1" applyFont="1" applyFill="1" applyBorder="1" applyAlignment="1">
      <alignment vertical="center"/>
    </xf>
    <xf numFmtId="4" fontId="7" fillId="5" borderId="1" xfId="0" applyNumberFormat="1" applyFont="1" applyFill="1" applyBorder="1" applyAlignment="1">
      <alignment vertical="center"/>
    </xf>
    <xf numFmtId="4" fontId="7" fillId="5" borderId="0" xfId="0" applyNumberFormat="1" applyFont="1" applyFill="1" applyAlignment="1">
      <alignment vertical="center"/>
    </xf>
    <xf numFmtId="3" fontId="7" fillId="5" borderId="1" xfId="0" applyNumberFormat="1" applyFont="1" applyFill="1" applyBorder="1" applyAlignment="1">
      <alignment vertical="center"/>
    </xf>
    <xf numFmtId="0" fontId="6" fillId="5" borderId="2" xfId="0" applyFont="1" applyFill="1" applyBorder="1" applyAlignment="1">
      <alignment horizontal="left" vertical="center" indent="2"/>
    </xf>
    <xf numFmtId="0" fontId="6" fillId="5" borderId="2" xfId="0" quotePrefix="1" applyFont="1" applyFill="1" applyBorder="1" applyAlignment="1">
      <alignment horizontal="left" vertical="center" indent="2"/>
    </xf>
    <xf numFmtId="0" fontId="6" fillId="5" borderId="2" xfId="0" applyFont="1" applyFill="1" applyBorder="1" applyAlignment="1">
      <alignment vertical="center" wrapText="1"/>
    </xf>
    <xf numFmtId="4" fontId="6" fillId="5" borderId="2" xfId="0" applyNumberFormat="1" applyFont="1" applyFill="1" applyBorder="1" applyAlignment="1">
      <alignment vertical="center"/>
    </xf>
    <xf numFmtId="164" fontId="6" fillId="5" borderId="2" xfId="0" applyNumberFormat="1" applyFont="1" applyFill="1" applyBorder="1" applyAlignment="1">
      <alignment vertical="center"/>
    </xf>
    <xf numFmtId="165" fontId="6" fillId="5" borderId="2" xfId="0" applyNumberFormat="1" applyFont="1" applyFill="1" applyBorder="1" applyAlignment="1">
      <alignment vertical="center"/>
    </xf>
    <xf numFmtId="0" fontId="6" fillId="5" borderId="0" xfId="0" applyFont="1" applyFill="1" applyBorder="1" applyAlignment="1">
      <alignment horizontal="left" vertical="center" indent="2"/>
    </xf>
    <xf numFmtId="0" fontId="6" fillId="5" borderId="0" xfId="0" quotePrefix="1" applyFont="1" applyFill="1" applyBorder="1" applyAlignment="1">
      <alignment horizontal="left" vertical="center" indent="2"/>
    </xf>
    <xf numFmtId="0" fontId="9" fillId="2" borderId="0" xfId="0" applyFont="1" applyFill="1" applyBorder="1" applyAlignment="1">
      <alignment vertical="center"/>
    </xf>
    <xf numFmtId="0" fontId="10" fillId="3" borderId="0" xfId="0" applyFont="1" applyFill="1" applyAlignment="1">
      <alignment horizontal="center" vertical="center" wrapText="1"/>
    </xf>
    <xf numFmtId="164" fontId="11" fillId="3" borderId="0" xfId="0" applyNumberFormat="1" applyFont="1" applyFill="1" applyBorder="1" applyAlignment="1">
      <alignment horizontal="center" vertical="center" wrapText="1"/>
    </xf>
    <xf numFmtId="3" fontId="6" fillId="4" borderId="2" xfId="0" applyNumberFormat="1" applyFont="1" applyFill="1" applyBorder="1" applyAlignment="1">
      <alignment vertical="center"/>
    </xf>
    <xf numFmtId="3" fontId="6" fillId="5" borderId="0" xfId="0" applyNumberFormat="1" applyFont="1" applyFill="1" applyBorder="1" applyAlignment="1">
      <alignment vertical="center"/>
    </xf>
    <xf numFmtId="3" fontId="1" fillId="0" borderId="0" xfId="0" applyNumberFormat="1" applyFont="1" applyAlignment="1">
      <alignment vertical="center"/>
    </xf>
    <xf numFmtId="3" fontId="1" fillId="5" borderId="0" xfId="0" applyNumberFormat="1" applyFont="1" applyFill="1" applyAlignment="1">
      <alignment vertical="center"/>
    </xf>
    <xf numFmtId="4" fontId="12" fillId="4" borderId="2" xfId="0" applyNumberFormat="1" applyFont="1" applyFill="1" applyBorder="1" applyAlignment="1">
      <alignment vertical="center"/>
    </xf>
    <xf numFmtId="3" fontId="12" fillId="4" borderId="2" xfId="0" applyNumberFormat="1" applyFont="1" applyFill="1" applyBorder="1" applyAlignment="1">
      <alignment vertical="center"/>
    </xf>
    <xf numFmtId="166" fontId="1" fillId="0" borderId="0" xfId="0" applyNumberFormat="1" applyFont="1" applyAlignment="1">
      <alignment vertical="center"/>
    </xf>
    <xf numFmtId="0" fontId="6" fillId="4" borderId="2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0"/>
  <sheetViews>
    <sheetView topLeftCell="F1" zoomScale="90" zoomScaleNormal="90" workbookViewId="0">
      <selection activeCell="O175" sqref="O175"/>
    </sheetView>
  </sheetViews>
  <sheetFormatPr defaultRowHeight="21.95" customHeight="1" outlineLevelRow="1" x14ac:dyDescent="0.25"/>
  <cols>
    <col min="1" max="2" width="0" style="5" hidden="1" customWidth="1"/>
    <col min="3" max="3" width="10" style="30" hidden="1" customWidth="1"/>
    <col min="4" max="4" width="5.140625" style="30" hidden="1" customWidth="1"/>
    <col min="5" max="5" width="12" style="30" hidden="1" customWidth="1"/>
    <col min="6" max="6" width="7.7109375" style="5" customWidth="1"/>
    <col min="7" max="7" width="8.7109375" style="5" customWidth="1"/>
    <col min="8" max="8" width="45.7109375" style="5" customWidth="1"/>
    <col min="9" max="9" width="15.7109375" style="5" hidden="1" customWidth="1"/>
    <col min="10" max="10" width="14.7109375" style="28" hidden="1" customWidth="1"/>
    <col min="11" max="11" width="15.7109375" style="27" hidden="1" customWidth="1"/>
    <col min="12" max="12" width="8.7109375" style="5" hidden="1" customWidth="1"/>
    <col min="13" max="13" width="6.7109375" style="5" hidden="1" customWidth="1"/>
    <col min="14" max="14" width="15.7109375" style="5" hidden="1" customWidth="1"/>
    <col min="15" max="15" width="18.7109375" style="28" customWidth="1"/>
    <col min="16" max="16" width="12.7109375" style="4" hidden="1" customWidth="1"/>
    <col min="17" max="18" width="18.7109375" style="28" customWidth="1"/>
    <col min="19" max="16384" width="9.140625" style="5"/>
  </cols>
  <sheetData>
    <row r="1" spans="6:18" ht="30" customHeight="1" x14ac:dyDescent="0.25">
      <c r="F1" s="1"/>
      <c r="G1" s="1"/>
      <c r="H1" s="1"/>
      <c r="I1" s="1"/>
      <c r="J1" s="2"/>
      <c r="K1" s="3"/>
      <c r="L1" s="1"/>
      <c r="M1" s="1"/>
      <c r="N1" s="1"/>
      <c r="O1" s="2"/>
      <c r="Q1" s="2"/>
      <c r="R1" s="2"/>
    </row>
    <row r="2" spans="6:18" ht="30" customHeight="1" x14ac:dyDescent="0.25">
      <c r="F2" s="79" t="s">
        <v>0</v>
      </c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</row>
    <row r="3" spans="6:18" ht="30" customHeight="1" x14ac:dyDescent="0.25">
      <c r="F3" s="79" t="s">
        <v>1</v>
      </c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</row>
    <row r="4" spans="6:18" ht="50.1" customHeight="1" x14ac:dyDescent="0.25">
      <c r="F4" s="6" t="s">
        <v>2</v>
      </c>
      <c r="G4" s="6"/>
      <c r="H4" s="6" t="s">
        <v>3</v>
      </c>
      <c r="I4" s="6" t="s">
        <v>4</v>
      </c>
      <c r="J4" s="7" t="s">
        <v>5</v>
      </c>
      <c r="K4" s="8" t="s">
        <v>6</v>
      </c>
      <c r="L4" s="6" t="s">
        <v>7</v>
      </c>
      <c r="N4" s="6" t="s">
        <v>4</v>
      </c>
      <c r="O4" s="7" t="s">
        <v>8</v>
      </c>
      <c r="P4" s="9"/>
      <c r="Q4" s="7" t="s">
        <v>9</v>
      </c>
      <c r="R4" s="7" t="s">
        <v>10</v>
      </c>
    </row>
    <row r="5" spans="6:18" ht="12.95" customHeight="1" x14ac:dyDescent="0.25">
      <c r="F5" s="10">
        <v>1</v>
      </c>
      <c r="G5" s="10">
        <v>2</v>
      </c>
      <c r="H5" s="10">
        <v>3</v>
      </c>
      <c r="I5" s="10">
        <v>4</v>
      </c>
      <c r="J5" s="11">
        <v>5</v>
      </c>
      <c r="K5" s="11">
        <v>6</v>
      </c>
      <c r="L5" s="10">
        <v>7</v>
      </c>
      <c r="N5" s="10">
        <v>4</v>
      </c>
      <c r="O5" s="10"/>
      <c r="Q5" s="10"/>
      <c r="R5" s="10"/>
    </row>
    <row r="6" spans="6:18" ht="27" hidden="1" customHeight="1" x14ac:dyDescent="0.25">
      <c r="F6" s="12"/>
      <c r="G6" s="13" t="s">
        <v>11</v>
      </c>
      <c r="H6" s="14"/>
      <c r="I6" s="15">
        <f>I7+I10+I17+I20</f>
        <v>10879921</v>
      </c>
      <c r="J6" s="16">
        <f>J7+J10+J17+J20</f>
        <v>1444013.6704492667</v>
      </c>
      <c r="K6" s="15">
        <f>K7+K10+K17+K20</f>
        <v>8168816.0999999996</v>
      </c>
      <c r="L6" s="17">
        <f>IF(K6&lt;&gt;0,K6/I6,0)</f>
        <v>0.75081575500410336</v>
      </c>
      <c r="N6" s="15">
        <f>N7+N10+N17+N20</f>
        <v>10706600.859999999</v>
      </c>
      <c r="O6" s="16">
        <f>O7+O10+O17+O20</f>
        <v>1421010.1347136507</v>
      </c>
      <c r="P6" s="4">
        <f>IF(I6&lt;&gt;0,N6/I6-1,0)</f>
        <v>-1.5930275596670262E-2</v>
      </c>
      <c r="Q6" s="16">
        <f>Q7+Q10+Q17+Q20</f>
        <v>1318456.5860435329</v>
      </c>
      <c r="R6" s="16">
        <f>R7+R10+R17+R20</f>
        <v>1222070.9777264583</v>
      </c>
    </row>
    <row r="7" spans="6:18" ht="27" hidden="1" customHeight="1" x14ac:dyDescent="0.25">
      <c r="F7" s="18"/>
      <c r="G7" s="19" t="s">
        <v>12</v>
      </c>
      <c r="H7" s="20" t="s">
        <v>13</v>
      </c>
      <c r="I7" s="21">
        <f>SUM(I8:I9)</f>
        <v>7507870</v>
      </c>
      <c r="J7" s="22">
        <f>SUM(J8:J9)</f>
        <v>996465.59161191853</v>
      </c>
      <c r="K7" s="21">
        <f t="shared" ref="K7" si="0">SUM(K8:K9)</f>
        <v>5207380.9099999992</v>
      </c>
      <c r="L7" s="23">
        <f t="shared" ref="L7" si="1">IF(K7&lt;&gt;0,K7/I7,0)</f>
        <v>0.69358964792943922</v>
      </c>
      <c r="N7" s="21">
        <f>SUM(N8:N9)</f>
        <v>7657854.8399999999</v>
      </c>
      <c r="O7" s="22">
        <f>SUM(O8:O9)</f>
        <v>1016372.0007963368</v>
      </c>
      <c r="P7" s="4">
        <f t="shared" ref="P7:P32" si="2">IF(I7&lt;&gt;0,N7/I7-1,0)</f>
        <v>1.997701611775371E-2</v>
      </c>
      <c r="Q7" s="22">
        <f>SUM(Q8:Q9)</f>
        <v>1039885.0005972526</v>
      </c>
      <c r="R7" s="22">
        <f>SUM(R8:R9)</f>
        <v>1039885.0005972526</v>
      </c>
    </row>
    <row r="8" spans="6:18" ht="21.95" hidden="1" customHeight="1" outlineLevel="1" x14ac:dyDescent="0.25">
      <c r="F8" s="24" t="s">
        <v>14</v>
      </c>
      <c r="G8" s="25" t="s">
        <v>15</v>
      </c>
      <c r="H8" s="26" t="s">
        <v>16</v>
      </c>
      <c r="I8" s="27">
        <v>6093385</v>
      </c>
      <c r="J8" s="28">
        <f>IF(I8&lt;&gt;0,I8/7.5345,"")</f>
        <v>808731.16995155613</v>
      </c>
      <c r="K8" s="27">
        <v>4255723.3099999996</v>
      </c>
      <c r="L8" s="29">
        <f>IF(I8&lt;&gt;0,K8/I8,0)</f>
        <v>0.69841694066598448</v>
      </c>
      <c r="N8" s="27">
        <v>5929493.2800000003</v>
      </c>
      <c r="O8" s="28">
        <f>IF(N8&lt;&gt;0,N8/7.5345,"")</f>
        <v>786979.00059725263</v>
      </c>
      <c r="P8" s="4">
        <f t="shared" si="2"/>
        <v>-2.6896662528299142E-2</v>
      </c>
      <c r="Q8" s="28">
        <v>786979.00059725263</v>
      </c>
      <c r="R8" s="28">
        <v>786979.00059725263</v>
      </c>
    </row>
    <row r="9" spans="6:18" ht="21.95" hidden="1" customHeight="1" outlineLevel="1" x14ac:dyDescent="0.25">
      <c r="F9" s="24">
        <v>2</v>
      </c>
      <c r="G9" s="25" t="s">
        <v>15</v>
      </c>
      <c r="H9" s="26" t="s">
        <v>17</v>
      </c>
      <c r="I9" s="27">
        <v>1414485</v>
      </c>
      <c r="J9" s="28">
        <f>IF(I9&lt;&gt;0,I9/7.5345,"")</f>
        <v>187734.42166036234</v>
      </c>
      <c r="K9" s="27">
        <v>951657.6</v>
      </c>
      <c r="L9" s="29">
        <f t="shared" ref="L9:L38" si="3">IF(I9&lt;&gt;0,K9/I9,0)</f>
        <v>0.67279440927263279</v>
      </c>
      <c r="N9" s="27">
        <v>1728361.56</v>
      </c>
      <c r="O9" s="28">
        <f>IF(N9&lt;&gt;0,N9/7.5345,"")</f>
        <v>229393.0001990842</v>
      </c>
      <c r="P9" s="4">
        <f t="shared" si="2"/>
        <v>0.22190165325189026</v>
      </c>
      <c r="Q9" s="28">
        <v>252906</v>
      </c>
      <c r="R9" s="28">
        <v>252906</v>
      </c>
    </row>
    <row r="10" spans="6:18" ht="27" hidden="1" customHeight="1" x14ac:dyDescent="0.25">
      <c r="F10" s="18"/>
      <c r="G10" s="19" t="s">
        <v>18</v>
      </c>
      <c r="H10" s="20" t="s">
        <v>19</v>
      </c>
      <c r="I10" s="21">
        <f>SUM(I11:I16)</f>
        <v>1015500</v>
      </c>
      <c r="J10" s="22">
        <f>SUM(J11:J16)</f>
        <v>134780.01194505274</v>
      </c>
      <c r="K10" s="21">
        <f>SUM(K11:K16)</f>
        <v>1430766.85</v>
      </c>
      <c r="L10" s="23">
        <f t="shared" si="3"/>
        <v>1.4089284588872477</v>
      </c>
      <c r="N10" s="21">
        <f>SUM(N11:N16)</f>
        <v>1505500</v>
      </c>
      <c r="O10" s="22">
        <f>SUM(O11:O16)</f>
        <v>199814.18806821952</v>
      </c>
      <c r="P10" s="4">
        <f t="shared" si="2"/>
        <v>0.48252092565238791</v>
      </c>
      <c r="Q10" s="22">
        <f>SUM(Q11:Q16)</f>
        <v>100729.97544628044</v>
      </c>
      <c r="R10" s="22">
        <f>SUM(R11:R16)</f>
        <v>100729.97544628044</v>
      </c>
    </row>
    <row r="11" spans="6:18" ht="21.95" hidden="1" customHeight="1" outlineLevel="1" x14ac:dyDescent="0.25">
      <c r="F11" s="24" t="s">
        <v>14</v>
      </c>
      <c r="G11" s="25" t="s">
        <v>20</v>
      </c>
      <c r="H11" s="26" t="s">
        <v>21</v>
      </c>
      <c r="I11" s="27">
        <v>400</v>
      </c>
      <c r="J11" s="28">
        <f t="shared" ref="J11:J23" si="4">IF(I11&lt;&gt;0,I11/7.5345,"")</f>
        <v>53.089123365850419</v>
      </c>
      <c r="K11" s="27">
        <v>36.75</v>
      </c>
      <c r="L11" s="29">
        <f t="shared" si="3"/>
        <v>9.1874999999999998E-2</v>
      </c>
      <c r="N11" s="27">
        <v>400</v>
      </c>
      <c r="O11" s="28">
        <f t="shared" ref="O11:O15" si="5">IF(N11&lt;&gt;0,N11/7.5345,"")</f>
        <v>53.089123365850419</v>
      </c>
      <c r="P11" s="4">
        <f t="shared" si="2"/>
        <v>0</v>
      </c>
      <c r="Q11" s="28">
        <v>53.089123365850419</v>
      </c>
      <c r="R11" s="28">
        <v>53.089123365850419</v>
      </c>
    </row>
    <row r="12" spans="6:18" ht="21.95" hidden="1" customHeight="1" outlineLevel="1" x14ac:dyDescent="0.25">
      <c r="F12" s="24">
        <v>2</v>
      </c>
      <c r="G12" s="25" t="s">
        <v>22</v>
      </c>
      <c r="H12" s="26" t="s">
        <v>23</v>
      </c>
      <c r="I12" s="27">
        <v>100</v>
      </c>
      <c r="J12" s="28">
        <f t="shared" si="4"/>
        <v>13.272280841462605</v>
      </c>
      <c r="L12" s="29">
        <f t="shared" si="3"/>
        <v>0</v>
      </c>
      <c r="N12" s="27">
        <v>100</v>
      </c>
      <c r="O12" s="28">
        <f t="shared" si="5"/>
        <v>13.272280841462605</v>
      </c>
      <c r="P12" s="4">
        <f t="shared" si="2"/>
        <v>0</v>
      </c>
      <c r="Q12" s="28">
        <v>13.272280841462605</v>
      </c>
      <c r="R12" s="28">
        <v>13.272280841462605</v>
      </c>
    </row>
    <row r="13" spans="6:18" ht="21.95" hidden="1" customHeight="1" outlineLevel="1" x14ac:dyDescent="0.25">
      <c r="F13" s="24">
        <v>3</v>
      </c>
      <c r="G13" s="25" t="s">
        <v>24</v>
      </c>
      <c r="H13" s="26" t="s">
        <v>25</v>
      </c>
      <c r="I13" s="27"/>
      <c r="J13" s="28" t="str">
        <f t="shared" si="4"/>
        <v/>
      </c>
      <c r="K13" s="27">
        <v>2800</v>
      </c>
      <c r="L13" s="29">
        <f t="shared" si="3"/>
        <v>0</v>
      </c>
      <c r="N13" s="27"/>
      <c r="O13" s="28" t="str">
        <f t="shared" si="5"/>
        <v/>
      </c>
      <c r="P13" s="4">
        <f t="shared" si="2"/>
        <v>0</v>
      </c>
      <c r="Q13" s="28" t="s">
        <v>26</v>
      </c>
      <c r="R13" s="28" t="s">
        <v>26</v>
      </c>
    </row>
    <row r="14" spans="6:18" ht="21.95" hidden="1" customHeight="1" outlineLevel="1" x14ac:dyDescent="0.25">
      <c r="F14" s="24">
        <v>4</v>
      </c>
      <c r="G14" s="25" t="s">
        <v>27</v>
      </c>
      <c r="H14" s="26" t="s">
        <v>28</v>
      </c>
      <c r="I14" s="27">
        <v>15000</v>
      </c>
      <c r="J14" s="28">
        <f t="shared" si="4"/>
        <v>1990.8421262193906</v>
      </c>
      <c r="K14" s="27">
        <v>130</v>
      </c>
      <c r="L14" s="29">
        <f t="shared" si="3"/>
        <v>8.6666666666666663E-3</v>
      </c>
      <c r="N14" s="27">
        <v>5000</v>
      </c>
      <c r="O14" s="28">
        <f t="shared" si="5"/>
        <v>663.61404207313024</v>
      </c>
      <c r="P14" s="4">
        <f t="shared" si="2"/>
        <v>-0.66666666666666674</v>
      </c>
      <c r="Q14" s="28">
        <v>663.61404207313024</v>
      </c>
      <c r="R14" s="28">
        <v>663.61404207313024</v>
      </c>
    </row>
    <row r="15" spans="6:18" ht="21.95" hidden="1" customHeight="1" outlineLevel="1" x14ac:dyDescent="0.25">
      <c r="F15" s="24">
        <v>5</v>
      </c>
      <c r="G15" s="25" t="s">
        <v>29</v>
      </c>
      <c r="H15" s="26" t="s">
        <v>30</v>
      </c>
      <c r="I15" s="27">
        <v>1000000</v>
      </c>
      <c r="J15" s="28">
        <f t="shared" si="4"/>
        <v>132722.80841462605</v>
      </c>
      <c r="K15" s="27">
        <v>1427800.1</v>
      </c>
      <c r="L15" s="29">
        <f t="shared" si="3"/>
        <v>1.4278001</v>
      </c>
      <c r="N15" s="27">
        <v>1500000</v>
      </c>
      <c r="O15" s="28">
        <f t="shared" si="5"/>
        <v>199084.21262193908</v>
      </c>
      <c r="P15" s="4">
        <f t="shared" si="2"/>
        <v>0.5</v>
      </c>
      <c r="Q15" s="28">
        <v>100000</v>
      </c>
      <c r="R15" s="28">
        <v>100000</v>
      </c>
    </row>
    <row r="16" spans="6:18" ht="21.95" hidden="1" customHeight="1" outlineLevel="1" x14ac:dyDescent="0.25">
      <c r="F16" s="24">
        <v>6</v>
      </c>
      <c r="G16" s="25" t="s">
        <v>31</v>
      </c>
      <c r="H16" s="26" t="s">
        <v>32</v>
      </c>
      <c r="I16" s="27"/>
      <c r="L16" s="29">
        <f t="shared" si="3"/>
        <v>0</v>
      </c>
      <c r="N16" s="27"/>
      <c r="P16" s="4">
        <f t="shared" si="2"/>
        <v>0</v>
      </c>
      <c r="Q16" s="28">
        <v>0</v>
      </c>
      <c r="R16" s="28">
        <v>0</v>
      </c>
    </row>
    <row r="17" spans="1:18" ht="27" hidden="1" customHeight="1" x14ac:dyDescent="0.25">
      <c r="F17" s="18"/>
      <c r="G17" s="19" t="s">
        <v>33</v>
      </c>
      <c r="H17" s="20"/>
      <c r="I17" s="21">
        <f>SUM(I18:I19)</f>
        <v>276551</v>
      </c>
      <c r="J17" s="22">
        <f t="shared" ref="J17:K17" si="6">SUM(J18:J19)</f>
        <v>36704.625389873247</v>
      </c>
      <c r="K17" s="21">
        <f t="shared" si="6"/>
        <v>134965.95000000001</v>
      </c>
      <c r="L17" s="23">
        <f t="shared" si="3"/>
        <v>0.48803276791622524</v>
      </c>
      <c r="N17" s="21">
        <f>SUM(N18:N19)</f>
        <v>40000</v>
      </c>
      <c r="O17" s="22">
        <f t="shared" ref="O17" si="7">SUM(O18:O19)</f>
        <v>5308.9123365850419</v>
      </c>
      <c r="P17" s="4">
        <f t="shared" si="2"/>
        <v>-0.85536121727999537</v>
      </c>
      <c r="Q17" s="22">
        <f t="shared" ref="Q17:R17" si="8">SUM(Q18:Q19)</f>
        <v>0</v>
      </c>
      <c r="R17" s="22">
        <f t="shared" si="8"/>
        <v>0</v>
      </c>
    </row>
    <row r="18" spans="1:18" ht="21.95" hidden="1" customHeight="1" outlineLevel="1" x14ac:dyDescent="0.25">
      <c r="F18" s="24" t="s">
        <v>14</v>
      </c>
      <c r="G18" s="25" t="s">
        <v>34</v>
      </c>
      <c r="H18" s="26" t="s">
        <v>35</v>
      </c>
      <c r="I18" s="27">
        <v>256551</v>
      </c>
      <c r="J18" s="28">
        <f t="shared" si="4"/>
        <v>34050.169221580727</v>
      </c>
      <c r="K18" s="27">
        <v>134965.95000000001</v>
      </c>
      <c r="L18" s="29">
        <f t="shared" si="3"/>
        <v>0.52607844054398545</v>
      </c>
      <c r="N18" s="27">
        <v>40000</v>
      </c>
      <c r="O18" s="28">
        <f t="shared" ref="O18:O19" si="9">IF(N18&lt;&gt;0,N18/7.5345,"")</f>
        <v>5308.9123365850419</v>
      </c>
      <c r="P18" s="4">
        <f t="shared" si="2"/>
        <v>-0.84408558142435619</v>
      </c>
      <c r="Q18" s="28">
        <v>0</v>
      </c>
      <c r="R18" s="28">
        <v>0</v>
      </c>
    </row>
    <row r="19" spans="1:18" ht="21.95" hidden="1" customHeight="1" outlineLevel="1" x14ac:dyDescent="0.25">
      <c r="F19" s="24">
        <v>2</v>
      </c>
      <c r="G19" s="25" t="s">
        <v>36</v>
      </c>
      <c r="H19" s="26" t="s">
        <v>37</v>
      </c>
      <c r="I19" s="27">
        <v>20000</v>
      </c>
      <c r="J19" s="28">
        <f t="shared" si="4"/>
        <v>2654.4561682925209</v>
      </c>
      <c r="L19" s="29">
        <f t="shared" si="3"/>
        <v>0</v>
      </c>
      <c r="N19" s="27"/>
      <c r="O19" s="28" t="str">
        <f t="shared" si="9"/>
        <v/>
      </c>
      <c r="P19" s="4">
        <f t="shared" si="2"/>
        <v>-1</v>
      </c>
      <c r="Q19" s="28" t="s">
        <v>26</v>
      </c>
      <c r="R19" s="28" t="s">
        <v>26</v>
      </c>
    </row>
    <row r="20" spans="1:18" ht="27" hidden="1" customHeight="1" x14ac:dyDescent="0.25">
      <c r="F20" s="18"/>
      <c r="G20" s="19" t="s">
        <v>38</v>
      </c>
      <c r="H20" s="20" t="s">
        <v>39</v>
      </c>
      <c r="I20" s="21">
        <f>SUM(I21:I23)</f>
        <v>2080000</v>
      </c>
      <c r="J20" s="22">
        <f t="shared" ref="J20:K20" si="10">SUM(J21:J23)</f>
        <v>276063.44150242215</v>
      </c>
      <c r="K20" s="21">
        <f t="shared" si="10"/>
        <v>1395702.3900000001</v>
      </c>
      <c r="L20" s="23">
        <f t="shared" si="3"/>
        <v>0.67101076442307694</v>
      </c>
      <c r="N20" s="21">
        <f t="shared" ref="N20:O20" si="11">SUM(N21:N23)</f>
        <v>1503246.02</v>
      </c>
      <c r="O20" s="22">
        <f t="shared" si="11"/>
        <v>199515.03351250911</v>
      </c>
      <c r="P20" s="4">
        <f t="shared" si="2"/>
        <v>-0.27728556730769227</v>
      </c>
      <c r="Q20" s="22">
        <f t="shared" ref="Q20:R20" si="12">SUM(Q21:Q23)</f>
        <v>177841.61</v>
      </c>
      <c r="R20" s="22">
        <f t="shared" si="12"/>
        <v>81456.001682925213</v>
      </c>
    </row>
    <row r="21" spans="1:18" ht="24.95" hidden="1" customHeight="1" outlineLevel="1" x14ac:dyDescent="0.25">
      <c r="F21" s="24" t="s">
        <v>14</v>
      </c>
      <c r="G21" s="25" t="s">
        <v>40</v>
      </c>
      <c r="H21" s="26" t="s">
        <v>41</v>
      </c>
      <c r="I21" s="27">
        <v>155000</v>
      </c>
      <c r="J21" s="28">
        <f t="shared" si="4"/>
        <v>20572.035304267036</v>
      </c>
      <c r="K21" s="27">
        <v>124932.32</v>
      </c>
      <c r="L21" s="29">
        <f t="shared" si="3"/>
        <v>0.80601496774193548</v>
      </c>
      <c r="N21" s="27">
        <v>200000</v>
      </c>
      <c r="O21" s="28">
        <f t="shared" ref="O21:O23" si="13">IF(N21&lt;&gt;0,N21/7.5345,"")</f>
        <v>26544.56168292521</v>
      </c>
      <c r="P21" s="4">
        <f t="shared" si="2"/>
        <v>0.29032258064516125</v>
      </c>
      <c r="Q21" s="28">
        <v>26544.560000000001</v>
      </c>
      <c r="R21" s="28">
        <v>26544.56168292521</v>
      </c>
    </row>
    <row r="22" spans="1:18" ht="24.95" hidden="1" customHeight="1" outlineLevel="1" x14ac:dyDescent="0.25">
      <c r="F22" s="24">
        <v>2</v>
      </c>
      <c r="G22" s="25" t="s">
        <v>42</v>
      </c>
      <c r="H22" s="26" t="s">
        <v>43</v>
      </c>
      <c r="I22" s="27">
        <v>1925000</v>
      </c>
      <c r="J22" s="28">
        <f t="shared" si="4"/>
        <v>255491.40619815513</v>
      </c>
      <c r="K22" s="27">
        <v>1194846.74</v>
      </c>
      <c r="L22" s="29">
        <f t="shared" si="3"/>
        <v>0.62069960519480516</v>
      </c>
      <c r="N22" s="27">
        <f>1296911.02+6335</f>
        <v>1303246.02</v>
      </c>
      <c r="O22" s="28">
        <f t="shared" si="13"/>
        <v>172970.4718295839</v>
      </c>
      <c r="P22" s="4">
        <f t="shared" si="2"/>
        <v>-0.3229890805194805</v>
      </c>
      <c r="Q22" s="28">
        <v>151297.04999999999</v>
      </c>
      <c r="R22" s="28">
        <v>54911.44</v>
      </c>
    </row>
    <row r="23" spans="1:18" ht="24.95" hidden="1" customHeight="1" outlineLevel="1" x14ac:dyDescent="0.25">
      <c r="F23" s="24">
        <v>3</v>
      </c>
      <c r="G23" s="25" t="s">
        <v>44</v>
      </c>
      <c r="H23" s="26" t="s">
        <v>45</v>
      </c>
      <c r="I23" s="27"/>
      <c r="J23" s="28" t="str">
        <f t="shared" si="4"/>
        <v/>
      </c>
      <c r="K23" s="27">
        <v>75923.33</v>
      </c>
      <c r="L23" s="29">
        <f t="shared" si="3"/>
        <v>0</v>
      </c>
      <c r="N23" s="27"/>
      <c r="O23" s="28" t="str">
        <f t="shared" si="13"/>
        <v/>
      </c>
      <c r="P23" s="4">
        <f t="shared" si="2"/>
        <v>0</v>
      </c>
      <c r="Q23" s="28" t="s">
        <v>26</v>
      </c>
      <c r="R23" s="28" t="s">
        <v>26</v>
      </c>
    </row>
    <row r="24" spans="1:18" ht="27.95" hidden="1" customHeight="1" x14ac:dyDescent="0.25">
      <c r="F24" s="12"/>
      <c r="G24" s="13" t="s">
        <v>46</v>
      </c>
      <c r="H24" s="14"/>
      <c r="I24" s="15">
        <f>I25+I33+I64+I60+I125+I40</f>
        <v>11508339</v>
      </c>
      <c r="J24" s="16">
        <f t="shared" ref="J24:K24" si="14">J25+J33+J64+J60+J125+J40</f>
        <v>1527419.0722675689</v>
      </c>
      <c r="K24" s="15">
        <f t="shared" si="14"/>
        <v>7941514.629999999</v>
      </c>
      <c r="L24" s="17">
        <f t="shared" si="3"/>
        <v>0.69006610163291149</v>
      </c>
      <c r="N24" s="15">
        <f t="shared" ref="N24:R24" si="15">N25+N33+N64+N60+N125+N40</f>
        <v>10995309.840000002</v>
      </c>
      <c r="O24" s="16">
        <f t="shared" si="15"/>
        <v>1459328.4013537725</v>
      </c>
      <c r="P24" s="4">
        <f t="shared" si="15"/>
        <v>-0.82106411539821011</v>
      </c>
      <c r="Q24" s="16">
        <f t="shared" si="15"/>
        <v>1342430.9112471647</v>
      </c>
      <c r="R24" s="16">
        <f t="shared" si="15"/>
        <v>1245869.293157046</v>
      </c>
    </row>
    <row r="25" spans="1:18" ht="27.95" hidden="1" customHeight="1" x14ac:dyDescent="0.25">
      <c r="A25" s="5" t="s">
        <v>47</v>
      </c>
      <c r="F25" s="77" t="s">
        <v>47</v>
      </c>
      <c r="G25" s="77"/>
      <c r="H25" s="14" t="s">
        <v>48</v>
      </c>
      <c r="I25" s="15">
        <f>I26</f>
        <v>6093385</v>
      </c>
      <c r="J25" s="16">
        <f>J26</f>
        <v>808731.16995155602</v>
      </c>
      <c r="K25" s="15">
        <f t="shared" ref="K25:K26" si="16">K26</f>
        <v>4321616.67</v>
      </c>
      <c r="L25" s="17">
        <f t="shared" si="3"/>
        <v>0.70923085772522165</v>
      </c>
      <c r="N25" s="15">
        <f>N26</f>
        <v>5929493.2800000003</v>
      </c>
      <c r="O25" s="16">
        <f>O26</f>
        <v>786979.00059725251</v>
      </c>
      <c r="P25" s="4">
        <f t="shared" si="2"/>
        <v>-2.6896662528299142E-2</v>
      </c>
      <c r="Q25" s="16">
        <f>Q26</f>
        <v>786979.00059725251</v>
      </c>
      <c r="R25" s="16">
        <f>R26</f>
        <v>786979.00059725251</v>
      </c>
    </row>
    <row r="26" spans="1:18" ht="27.95" hidden="1" customHeight="1" x14ac:dyDescent="0.25">
      <c r="A26" s="5" t="s">
        <v>47</v>
      </c>
      <c r="B26" s="5">
        <v>11</v>
      </c>
      <c r="F26" s="18"/>
      <c r="G26" s="19" t="s">
        <v>12</v>
      </c>
      <c r="H26" s="20" t="s">
        <v>13</v>
      </c>
      <c r="I26" s="21">
        <f>I27</f>
        <v>6093385</v>
      </c>
      <c r="J26" s="22">
        <f>J27</f>
        <v>808731.16995155602</v>
      </c>
      <c r="K26" s="21">
        <f t="shared" si="16"/>
        <v>4321616.67</v>
      </c>
      <c r="L26" s="23">
        <f t="shared" si="3"/>
        <v>0.70923085772522165</v>
      </c>
      <c r="N26" s="21">
        <f>N27</f>
        <v>5929493.2800000003</v>
      </c>
      <c r="O26" s="22">
        <f>O27</f>
        <v>786979.00059725251</v>
      </c>
      <c r="P26" s="4">
        <f t="shared" si="2"/>
        <v>-2.6896662528299142E-2</v>
      </c>
      <c r="Q26" s="22">
        <f>Q27</f>
        <v>786979.00059725251</v>
      </c>
      <c r="R26" s="22">
        <f>R27</f>
        <v>786979.00059725251</v>
      </c>
    </row>
    <row r="27" spans="1:18" ht="18" hidden="1" customHeight="1" x14ac:dyDescent="0.25">
      <c r="A27" s="5" t="s">
        <v>47</v>
      </c>
      <c r="B27" s="5">
        <v>11</v>
      </c>
      <c r="F27" s="31"/>
      <c r="G27" s="32"/>
      <c r="H27" s="33" t="s">
        <v>49</v>
      </c>
      <c r="I27" s="34">
        <f>SUM(I28:I32)</f>
        <v>6093385</v>
      </c>
      <c r="J27" s="35">
        <f t="shared" ref="J27:K27" si="17">SUM(J28:J32)</f>
        <v>808731.16995155602</v>
      </c>
      <c r="K27" s="34">
        <f t="shared" si="17"/>
        <v>4321616.67</v>
      </c>
      <c r="L27" s="36">
        <f t="shared" si="3"/>
        <v>0.70923085772522165</v>
      </c>
      <c r="N27" s="34">
        <f>SUM(N28:N32)</f>
        <v>5929493.2800000003</v>
      </c>
      <c r="O27" s="35">
        <f t="shared" ref="O27" si="18">SUM(O28:O32)</f>
        <v>786979.00059725251</v>
      </c>
      <c r="P27" s="4">
        <f t="shared" si="2"/>
        <v>-2.6896662528299142E-2</v>
      </c>
      <c r="Q27" s="35">
        <f t="shared" ref="Q27:R27" si="19">SUM(Q28:Q32)</f>
        <v>786979.00059725251</v>
      </c>
      <c r="R27" s="35">
        <f t="shared" si="19"/>
        <v>786979.00059725251</v>
      </c>
    </row>
    <row r="28" spans="1:18" ht="18" hidden="1" customHeight="1" outlineLevel="1" x14ac:dyDescent="0.25">
      <c r="A28" s="5" t="s">
        <v>47</v>
      </c>
      <c r="B28" s="5">
        <v>11</v>
      </c>
      <c r="C28" s="30" t="str">
        <f>G28</f>
        <v>3111</v>
      </c>
      <c r="D28" s="30" t="str">
        <f>LEFT(C28,1)</f>
        <v>3</v>
      </c>
      <c r="E28" s="30" t="str">
        <f>LEFT(C28,2)</f>
        <v>31</v>
      </c>
      <c r="F28" s="24" t="s">
        <v>14</v>
      </c>
      <c r="G28" s="25" t="s">
        <v>50</v>
      </c>
      <c r="H28" s="5" t="s">
        <v>51</v>
      </c>
      <c r="I28" s="27">
        <v>5032780</v>
      </c>
      <c r="J28" s="28">
        <f t="shared" ref="J28:J32" si="20">IF(I28&lt;&gt;0,I28/7.5345,"")</f>
        <v>667964.69573296164</v>
      </c>
      <c r="K28" s="27">
        <v>3582609.86</v>
      </c>
      <c r="L28" s="29">
        <f t="shared" si="3"/>
        <v>0.71185505029029683</v>
      </c>
      <c r="N28" s="27">
        <v>4908000</v>
      </c>
      <c r="O28" s="28">
        <f t="shared" ref="O28:O32" si="21">IF(N28&lt;&gt;0,N28/7.5345,"")</f>
        <v>651403.54369898466</v>
      </c>
      <c r="P28" s="4">
        <f t="shared" si="2"/>
        <v>-2.4793454114823255E-2</v>
      </c>
      <c r="Q28" s="28">
        <v>651403.54369898466</v>
      </c>
      <c r="R28" s="28">
        <v>651403.54369898466</v>
      </c>
    </row>
    <row r="29" spans="1:18" ht="18" hidden="1" customHeight="1" outlineLevel="1" x14ac:dyDescent="0.25">
      <c r="A29" s="5" t="s">
        <v>47</v>
      </c>
      <c r="B29" s="5">
        <v>11</v>
      </c>
      <c r="C29" s="30" t="str">
        <f t="shared" ref="C29:C32" si="22">G29</f>
        <v>3121</v>
      </c>
      <c r="D29" s="30" t="str">
        <f t="shared" ref="D29:D32" si="23">LEFT(C29,1)</f>
        <v>3</v>
      </c>
      <c r="E29" s="30" t="str">
        <f t="shared" ref="E29:E32" si="24">LEFT(C29,2)</f>
        <v>31</v>
      </c>
      <c r="F29" s="24">
        <v>2</v>
      </c>
      <c r="G29" s="25" t="s">
        <v>52</v>
      </c>
      <c r="H29" s="5" t="s">
        <v>53</v>
      </c>
      <c r="I29" s="27">
        <v>115000</v>
      </c>
      <c r="J29" s="28">
        <f t="shared" si="20"/>
        <v>15263.122967681995</v>
      </c>
      <c r="K29" s="27">
        <v>63004.42</v>
      </c>
      <c r="L29" s="29">
        <f t="shared" si="3"/>
        <v>0.54786452173913047</v>
      </c>
      <c r="N29" s="27">
        <v>96473.279999999999</v>
      </c>
      <c r="O29" s="28">
        <f t="shared" si="21"/>
        <v>12804.204658570574</v>
      </c>
      <c r="P29" s="4">
        <f t="shared" si="2"/>
        <v>-0.16110191304347832</v>
      </c>
      <c r="Q29" s="28">
        <v>12804.204658570574</v>
      </c>
      <c r="R29" s="28">
        <v>12804.204658570574</v>
      </c>
    </row>
    <row r="30" spans="1:18" ht="18" hidden="1" customHeight="1" outlineLevel="1" x14ac:dyDescent="0.25">
      <c r="A30" s="5" t="s">
        <v>47</v>
      </c>
      <c r="B30" s="5">
        <v>11</v>
      </c>
      <c r="C30" s="30" t="str">
        <f t="shared" si="22"/>
        <v>3132</v>
      </c>
      <c r="D30" s="30" t="str">
        <f t="shared" si="23"/>
        <v>3</v>
      </c>
      <c r="E30" s="30" t="str">
        <f t="shared" si="24"/>
        <v>31</v>
      </c>
      <c r="F30" s="24">
        <v>3</v>
      </c>
      <c r="G30" s="25" t="s">
        <v>54</v>
      </c>
      <c r="H30" s="5" t="s">
        <v>55</v>
      </c>
      <c r="I30" s="27">
        <v>830405</v>
      </c>
      <c r="J30" s="28">
        <f t="shared" si="20"/>
        <v>110213.68372154754</v>
      </c>
      <c r="K30" s="27">
        <v>591130.73</v>
      </c>
      <c r="L30" s="29">
        <f t="shared" si="3"/>
        <v>0.71185834622864741</v>
      </c>
      <c r="N30" s="27">
        <v>809820</v>
      </c>
      <c r="O30" s="28">
        <f t="shared" si="21"/>
        <v>107481.58471033246</v>
      </c>
      <c r="P30" s="4">
        <f t="shared" si="2"/>
        <v>-2.4789108928775727E-2</v>
      </c>
      <c r="Q30" s="28">
        <v>107481.58471033246</v>
      </c>
      <c r="R30" s="28">
        <v>107481.58471033246</v>
      </c>
    </row>
    <row r="31" spans="1:18" ht="18" hidden="1" customHeight="1" outlineLevel="1" x14ac:dyDescent="0.25">
      <c r="A31" s="5" t="s">
        <v>47</v>
      </c>
      <c r="B31" s="5">
        <v>11</v>
      </c>
      <c r="C31" s="30" t="str">
        <f t="shared" si="22"/>
        <v>3212</v>
      </c>
      <c r="D31" s="30" t="str">
        <f t="shared" si="23"/>
        <v>3</v>
      </c>
      <c r="E31" s="30" t="str">
        <f t="shared" si="24"/>
        <v>32</v>
      </c>
      <c r="F31" s="24">
        <v>4</v>
      </c>
      <c r="G31" s="25" t="s">
        <v>56</v>
      </c>
      <c r="H31" s="5" t="s">
        <v>57</v>
      </c>
      <c r="I31" s="27">
        <v>105000</v>
      </c>
      <c r="J31" s="28">
        <f t="shared" si="20"/>
        <v>13935.894883535735</v>
      </c>
      <c r="K31" s="27">
        <v>77371.66</v>
      </c>
      <c r="L31" s="29">
        <f t="shared" si="3"/>
        <v>0.73687295238095241</v>
      </c>
      <c r="N31" s="27">
        <v>105000</v>
      </c>
      <c r="O31" s="28">
        <f t="shared" si="21"/>
        <v>13935.894883535735</v>
      </c>
      <c r="P31" s="4">
        <f t="shared" si="2"/>
        <v>0</v>
      </c>
      <c r="Q31" s="28">
        <v>13935.894883535735</v>
      </c>
      <c r="R31" s="28">
        <v>13935.894883535735</v>
      </c>
    </row>
    <row r="32" spans="1:18" ht="18" hidden="1" customHeight="1" outlineLevel="1" x14ac:dyDescent="0.25">
      <c r="A32" s="5" t="s">
        <v>47</v>
      </c>
      <c r="B32" s="5">
        <v>11</v>
      </c>
      <c r="C32" s="30" t="str">
        <f t="shared" si="22"/>
        <v>3295</v>
      </c>
      <c r="D32" s="30" t="str">
        <f t="shared" si="23"/>
        <v>3</v>
      </c>
      <c r="E32" s="30" t="str">
        <f t="shared" si="24"/>
        <v>32</v>
      </c>
      <c r="F32" s="24">
        <v>5</v>
      </c>
      <c r="G32" s="25" t="s">
        <v>58</v>
      </c>
      <c r="H32" s="5" t="s">
        <v>59</v>
      </c>
      <c r="I32" s="27">
        <v>10200</v>
      </c>
      <c r="J32" s="28">
        <f t="shared" si="20"/>
        <v>1353.7726458291856</v>
      </c>
      <c r="K32" s="27">
        <v>7500</v>
      </c>
      <c r="L32" s="29">
        <f t="shared" si="3"/>
        <v>0.73529411764705888</v>
      </c>
      <c r="N32" s="27">
        <v>10200</v>
      </c>
      <c r="O32" s="28">
        <f t="shared" si="21"/>
        <v>1353.7726458291856</v>
      </c>
      <c r="P32" s="4">
        <f t="shared" si="2"/>
        <v>0</v>
      </c>
      <c r="Q32" s="28">
        <v>1353.7726458291856</v>
      </c>
      <c r="R32" s="28">
        <v>1353.7726458291856</v>
      </c>
    </row>
    <row r="33" spans="1:18" ht="27.95" hidden="1" customHeight="1" x14ac:dyDescent="0.25">
      <c r="A33" s="5" t="s">
        <v>60</v>
      </c>
      <c r="F33" s="77" t="s">
        <v>60</v>
      </c>
      <c r="G33" s="77"/>
      <c r="H33" s="14" t="s">
        <v>61</v>
      </c>
      <c r="I33" s="15">
        <f>I34</f>
        <v>0</v>
      </c>
      <c r="J33" s="16">
        <f t="shared" ref="J33:K34" si="25">J34</f>
        <v>0</v>
      </c>
      <c r="K33" s="15">
        <f t="shared" si="25"/>
        <v>157529.85</v>
      </c>
      <c r="L33" s="17">
        <f t="shared" si="3"/>
        <v>0</v>
      </c>
      <c r="N33" s="15">
        <f t="shared" ref="N33:R34" si="26">N34</f>
        <v>172000</v>
      </c>
      <c r="O33" s="16">
        <f t="shared" si="26"/>
        <v>22828.32304731568</v>
      </c>
      <c r="P33" s="4">
        <f t="shared" si="26"/>
        <v>0</v>
      </c>
      <c r="Q33" s="16">
        <f t="shared" si="26"/>
        <v>0</v>
      </c>
      <c r="R33" s="16">
        <f t="shared" si="26"/>
        <v>0</v>
      </c>
    </row>
    <row r="34" spans="1:18" ht="28.5" hidden="1" customHeight="1" x14ac:dyDescent="0.25">
      <c r="A34" s="5" t="s">
        <v>60</v>
      </c>
      <c r="B34" s="5">
        <v>51</v>
      </c>
      <c r="F34" s="18"/>
      <c r="G34" s="19" t="s">
        <v>12</v>
      </c>
      <c r="H34" s="20" t="s">
        <v>13</v>
      </c>
      <c r="I34" s="21">
        <f>I35</f>
        <v>0</v>
      </c>
      <c r="J34" s="22">
        <f t="shared" si="25"/>
        <v>0</v>
      </c>
      <c r="K34" s="21">
        <f t="shared" si="25"/>
        <v>157529.85</v>
      </c>
      <c r="L34" s="23">
        <f t="shared" si="3"/>
        <v>0</v>
      </c>
      <c r="N34" s="21">
        <f t="shared" si="26"/>
        <v>172000</v>
      </c>
      <c r="O34" s="22">
        <f t="shared" si="26"/>
        <v>22828.32304731568</v>
      </c>
      <c r="P34" s="4">
        <f t="shared" si="26"/>
        <v>0</v>
      </c>
      <c r="Q34" s="22">
        <f t="shared" si="26"/>
        <v>0</v>
      </c>
      <c r="R34" s="22">
        <f>R35+R50</f>
        <v>0</v>
      </c>
    </row>
    <row r="35" spans="1:18" ht="18" hidden="1" customHeight="1" x14ac:dyDescent="0.25">
      <c r="A35" s="5" t="s">
        <v>60</v>
      </c>
      <c r="B35" s="5">
        <v>51</v>
      </c>
      <c r="F35" s="31"/>
      <c r="G35" s="32"/>
      <c r="H35" s="33" t="s">
        <v>49</v>
      </c>
      <c r="I35" s="34">
        <f>SUM(I36:I39)</f>
        <v>0</v>
      </c>
      <c r="J35" s="35">
        <f t="shared" ref="J35:K35" si="27">SUM(J36:J39)</f>
        <v>0</v>
      </c>
      <c r="K35" s="34">
        <f t="shared" si="27"/>
        <v>157529.85</v>
      </c>
      <c r="L35" s="36">
        <f t="shared" si="3"/>
        <v>0</v>
      </c>
      <c r="N35" s="34">
        <f t="shared" ref="N35:R35" si="28">SUM(N36:N39)</f>
        <v>172000</v>
      </c>
      <c r="O35" s="35">
        <f t="shared" si="28"/>
        <v>22828.32304731568</v>
      </c>
      <c r="P35" s="4">
        <f t="shared" si="28"/>
        <v>0</v>
      </c>
      <c r="Q35" s="35">
        <f t="shared" si="28"/>
        <v>0</v>
      </c>
      <c r="R35" s="35">
        <f t="shared" si="28"/>
        <v>0</v>
      </c>
    </row>
    <row r="36" spans="1:18" ht="18" hidden="1" customHeight="1" outlineLevel="1" x14ac:dyDescent="0.25">
      <c r="A36" s="5" t="s">
        <v>60</v>
      </c>
      <c r="B36" s="5">
        <v>51</v>
      </c>
      <c r="C36" s="30" t="str">
        <f t="shared" ref="C36:C39" si="29">G36</f>
        <v>3111</v>
      </c>
      <c r="D36" s="30" t="str">
        <f t="shared" ref="D36:D39" si="30">LEFT(C36,1)</f>
        <v>3</v>
      </c>
      <c r="E36" s="30" t="str">
        <f t="shared" ref="E36:E39" si="31">LEFT(C36,2)</f>
        <v>31</v>
      </c>
      <c r="F36" s="24" t="s">
        <v>14</v>
      </c>
      <c r="G36" s="25" t="s">
        <v>50</v>
      </c>
      <c r="H36" s="5" t="s">
        <v>51</v>
      </c>
      <c r="I36" s="27"/>
      <c r="J36" s="28" t="str">
        <f t="shared" ref="J36:J39" si="32">IF(I36&lt;&gt;0,I36/7.5345,"")</f>
        <v/>
      </c>
      <c r="K36" s="27">
        <v>107723.56</v>
      </c>
      <c r="L36" s="29">
        <f t="shared" si="3"/>
        <v>0</v>
      </c>
      <c r="N36" s="27">
        <v>108000</v>
      </c>
      <c r="O36" s="28">
        <f t="shared" ref="O36:O39" si="33">IF(N36&lt;&gt;0,N36/7.5345,"")</f>
        <v>14334.063308779612</v>
      </c>
      <c r="P36" s="4">
        <f t="shared" ref="P36:P38" si="34">IF(I36&lt;&gt;0,N36/I36-1,0)</f>
        <v>0</v>
      </c>
    </row>
    <row r="37" spans="1:18" ht="18" hidden="1" customHeight="1" outlineLevel="1" x14ac:dyDescent="0.25">
      <c r="A37" s="5" t="s">
        <v>60</v>
      </c>
      <c r="B37" s="5">
        <v>51</v>
      </c>
      <c r="C37" s="30" t="str">
        <f t="shared" si="29"/>
        <v>3132</v>
      </c>
      <c r="D37" s="30" t="str">
        <f t="shared" si="30"/>
        <v>3</v>
      </c>
      <c r="E37" s="30" t="str">
        <f t="shared" si="31"/>
        <v>31</v>
      </c>
      <c r="F37" s="24">
        <v>3</v>
      </c>
      <c r="G37" s="25" t="s">
        <v>54</v>
      </c>
      <c r="H37" s="5" t="s">
        <v>55</v>
      </c>
      <c r="I37" s="27"/>
      <c r="J37" s="28" t="str">
        <f t="shared" si="32"/>
        <v/>
      </c>
      <c r="K37" s="27">
        <v>19597.810000000001</v>
      </c>
      <c r="L37" s="29">
        <f t="shared" si="3"/>
        <v>0</v>
      </c>
      <c r="N37" s="27">
        <v>20000</v>
      </c>
      <c r="O37" s="28">
        <f t="shared" si="33"/>
        <v>2654.4561682925209</v>
      </c>
      <c r="P37" s="4">
        <f t="shared" si="34"/>
        <v>0</v>
      </c>
    </row>
    <row r="38" spans="1:18" ht="18" hidden="1" customHeight="1" outlineLevel="1" x14ac:dyDescent="0.25">
      <c r="A38" s="5" t="s">
        <v>60</v>
      </c>
      <c r="B38" s="5">
        <v>51</v>
      </c>
      <c r="C38" s="30" t="str">
        <f t="shared" si="29"/>
        <v>3237</v>
      </c>
      <c r="D38" s="30" t="str">
        <f t="shared" si="30"/>
        <v>3</v>
      </c>
      <c r="E38" s="30" t="str">
        <f t="shared" si="31"/>
        <v>32</v>
      </c>
      <c r="F38" s="24">
        <v>11</v>
      </c>
      <c r="G38" s="25" t="s">
        <v>62</v>
      </c>
      <c r="H38" s="5" t="s">
        <v>63</v>
      </c>
      <c r="I38" s="27"/>
      <c r="J38" s="28" t="str">
        <f t="shared" si="32"/>
        <v/>
      </c>
      <c r="K38" s="27">
        <v>28383.48</v>
      </c>
      <c r="L38" s="29">
        <f t="shared" si="3"/>
        <v>0</v>
      </c>
      <c r="N38" s="27">
        <v>38000</v>
      </c>
      <c r="O38" s="28">
        <f t="shared" si="33"/>
        <v>5043.4667197557901</v>
      </c>
      <c r="P38" s="4">
        <f t="shared" si="34"/>
        <v>0</v>
      </c>
      <c r="Q38" s="28" t="s">
        <v>26</v>
      </c>
    </row>
    <row r="39" spans="1:18" ht="18" hidden="1" customHeight="1" outlineLevel="1" x14ac:dyDescent="0.25">
      <c r="A39" s="5" t="s">
        <v>60</v>
      </c>
      <c r="B39" s="5">
        <v>51</v>
      </c>
      <c r="C39" s="30" t="str">
        <f t="shared" si="29"/>
        <v>3295</v>
      </c>
      <c r="D39" s="30" t="str">
        <f t="shared" si="30"/>
        <v>3</v>
      </c>
      <c r="E39" s="30" t="str">
        <f t="shared" si="31"/>
        <v>32</v>
      </c>
      <c r="F39" s="24">
        <v>20</v>
      </c>
      <c r="G39" s="37" t="s">
        <v>58</v>
      </c>
      <c r="H39" s="5" t="s">
        <v>59</v>
      </c>
      <c r="I39" s="27"/>
      <c r="J39" s="28" t="str">
        <f t="shared" si="32"/>
        <v/>
      </c>
      <c r="K39" s="27">
        <v>1825</v>
      </c>
      <c r="L39" s="29">
        <f>IF(I39&lt;&gt;0,K39/I39,0)</f>
        <v>0</v>
      </c>
      <c r="N39" s="27">
        <v>6000</v>
      </c>
      <c r="O39" s="28">
        <f t="shared" si="33"/>
        <v>796.33685048775624</v>
      </c>
      <c r="P39" s="4">
        <f>IF(I39&lt;&gt;0,N39/I39-1,0)</f>
        <v>0</v>
      </c>
    </row>
    <row r="40" spans="1:18" ht="27.95" hidden="1" customHeight="1" x14ac:dyDescent="0.25">
      <c r="A40" s="5" t="s">
        <v>64</v>
      </c>
      <c r="F40" s="77" t="s">
        <v>65</v>
      </c>
      <c r="G40" s="77"/>
      <c r="H40" s="14" t="s">
        <v>66</v>
      </c>
      <c r="I40" s="15">
        <f>I41</f>
        <v>276551</v>
      </c>
      <c r="J40" s="16">
        <f>J41</f>
        <v>36704.625389873247</v>
      </c>
      <c r="K40" s="15">
        <f>K41</f>
        <v>208431.76</v>
      </c>
      <c r="L40" s="17">
        <f>IF(I40&lt;&gt;0,K40/I40,0)</f>
        <v>0.75368290116470382</v>
      </c>
      <c r="N40" s="15">
        <f>N41</f>
        <v>40000</v>
      </c>
      <c r="O40" s="16">
        <f>O41</f>
        <v>5308.9123365850419</v>
      </c>
      <c r="P40" s="4">
        <f>IF(I40&lt;&gt;0,N40/I40-1,0)</f>
        <v>-0.85536121727999537</v>
      </c>
      <c r="Q40" s="16">
        <f>Q41</f>
        <v>0</v>
      </c>
      <c r="R40" s="16">
        <f>R41</f>
        <v>0</v>
      </c>
    </row>
    <row r="41" spans="1:18" ht="28.5" hidden="1" customHeight="1" x14ac:dyDescent="0.25">
      <c r="A41" s="5" t="s">
        <v>64</v>
      </c>
      <c r="F41" s="18"/>
      <c r="G41" s="19" t="s">
        <v>33</v>
      </c>
      <c r="H41" s="20" t="s">
        <v>67</v>
      </c>
      <c r="I41" s="21">
        <f>I42+I57</f>
        <v>276551</v>
      </c>
      <c r="J41" s="22">
        <f>J42+J57</f>
        <v>36704.625389873247</v>
      </c>
      <c r="K41" s="21">
        <f>K42+K57</f>
        <v>208431.76</v>
      </c>
      <c r="L41" s="23">
        <f t="shared" ref="L41:L59" si="35">IF(I41&lt;&gt;0,K41/I41,0)</f>
        <v>0.75368290116470382</v>
      </c>
      <c r="N41" s="21">
        <f>N42+N57</f>
        <v>40000</v>
      </c>
      <c r="O41" s="22">
        <f>O42+O57</f>
        <v>5308.9123365850419</v>
      </c>
      <c r="P41" s="4">
        <f t="shared" ref="P41:P59" si="36">IF(I41&lt;&gt;0,N41/I41-1,0)</f>
        <v>-0.85536121727999537</v>
      </c>
      <c r="Q41" s="22">
        <f>Q42+Q57</f>
        <v>0</v>
      </c>
      <c r="R41" s="22">
        <f>R42+R57</f>
        <v>0</v>
      </c>
    </row>
    <row r="42" spans="1:18" ht="18" hidden="1" customHeight="1" x14ac:dyDescent="0.25">
      <c r="A42" s="5" t="s">
        <v>64</v>
      </c>
      <c r="F42" s="31"/>
      <c r="G42" s="32"/>
      <c r="H42" s="33" t="s">
        <v>49</v>
      </c>
      <c r="I42" s="34">
        <f>SUM(I43:I54)</f>
        <v>256551</v>
      </c>
      <c r="J42" s="35">
        <f>SUM(J43:J54)</f>
        <v>34050.169221580727</v>
      </c>
      <c r="K42" s="34">
        <f>SUM(K43:K56)</f>
        <v>207327.76</v>
      </c>
      <c r="L42" s="36">
        <f t="shared" si="35"/>
        <v>0.80813467887476564</v>
      </c>
      <c r="N42" s="34">
        <f>SUM(N43:N54)</f>
        <v>28000</v>
      </c>
      <c r="O42" s="35">
        <f>SUM(O43:O54)</f>
        <v>3716.2386356095294</v>
      </c>
      <c r="P42" s="4">
        <f t="shared" si="36"/>
        <v>-0.89085990699704931</v>
      </c>
      <c r="Q42" s="35">
        <f>SUM(Q43:Q54)</f>
        <v>0</v>
      </c>
      <c r="R42" s="35">
        <f>SUM(R43:R54)</f>
        <v>0</v>
      </c>
    </row>
    <row r="43" spans="1:18" ht="18" hidden="1" customHeight="1" outlineLevel="1" x14ac:dyDescent="0.25">
      <c r="A43" s="5" t="s">
        <v>64</v>
      </c>
      <c r="B43" s="5">
        <v>51</v>
      </c>
      <c r="C43" s="30" t="str">
        <f t="shared" ref="C43:C56" si="37">G43</f>
        <v>3111</v>
      </c>
      <c r="D43" s="30" t="str">
        <f t="shared" ref="D43:D56" si="38">LEFT(C43,1)</f>
        <v>3</v>
      </c>
      <c r="E43" s="30" t="str">
        <f t="shared" ref="E43:E56" si="39">LEFT(C43,2)</f>
        <v>31</v>
      </c>
      <c r="F43" s="24" t="s">
        <v>14</v>
      </c>
      <c r="G43" s="25" t="s">
        <v>50</v>
      </c>
      <c r="H43" s="5" t="s">
        <v>51</v>
      </c>
      <c r="I43" s="27">
        <v>104700</v>
      </c>
      <c r="J43" s="28">
        <f t="shared" ref="J43:J55" si="40">IF(I43&lt;&gt;0,I43/7.5345,"")</f>
        <v>13896.078041011348</v>
      </c>
      <c r="K43" s="27">
        <v>69755.05</v>
      </c>
      <c r="L43" s="29">
        <f t="shared" si="35"/>
        <v>0.66623734479465146</v>
      </c>
      <c r="N43" s="27">
        <v>17800</v>
      </c>
      <c r="O43" s="28">
        <f t="shared" ref="O43:O55" si="41">IF(N43&lt;&gt;0,N43/7.5345,"")</f>
        <v>2362.4659897803435</v>
      </c>
      <c r="P43" s="4">
        <f t="shared" si="36"/>
        <v>-0.82999044890162366</v>
      </c>
    </row>
    <row r="44" spans="1:18" ht="18" hidden="1" customHeight="1" outlineLevel="1" x14ac:dyDescent="0.25">
      <c r="A44" s="5" t="s">
        <v>64</v>
      </c>
      <c r="B44" s="5">
        <v>51</v>
      </c>
      <c r="C44" s="30" t="str">
        <f t="shared" si="37"/>
        <v>3121</v>
      </c>
      <c r="D44" s="30" t="str">
        <f t="shared" si="38"/>
        <v>3</v>
      </c>
      <c r="E44" s="30" t="str">
        <f t="shared" si="39"/>
        <v>31</v>
      </c>
      <c r="F44" s="24">
        <v>2</v>
      </c>
      <c r="G44" s="25" t="s">
        <v>52</v>
      </c>
      <c r="H44" s="5" t="s">
        <v>53</v>
      </c>
      <c r="I44" s="27">
        <v>3000</v>
      </c>
      <c r="J44" s="28">
        <f t="shared" si="40"/>
        <v>398.16842524387812</v>
      </c>
      <c r="K44" s="27">
        <v>3163</v>
      </c>
      <c r="L44" s="29">
        <f t="shared" si="35"/>
        <v>1.0543333333333333</v>
      </c>
      <c r="N44" s="27"/>
      <c r="O44" s="28" t="str">
        <f t="shared" si="41"/>
        <v/>
      </c>
      <c r="P44" s="4">
        <f t="shared" si="36"/>
        <v>-1</v>
      </c>
    </row>
    <row r="45" spans="1:18" ht="18" hidden="1" customHeight="1" outlineLevel="1" x14ac:dyDescent="0.25">
      <c r="A45" s="5" t="s">
        <v>64</v>
      </c>
      <c r="B45" s="5">
        <v>51</v>
      </c>
      <c r="C45" s="30" t="str">
        <f t="shared" si="37"/>
        <v>3132</v>
      </c>
      <c r="D45" s="30" t="str">
        <f t="shared" si="38"/>
        <v>3</v>
      </c>
      <c r="E45" s="30" t="str">
        <f t="shared" si="39"/>
        <v>31</v>
      </c>
      <c r="F45" s="24">
        <v>3</v>
      </c>
      <c r="G45" s="25" t="s">
        <v>54</v>
      </c>
      <c r="H45" s="5" t="s">
        <v>55</v>
      </c>
      <c r="I45" s="27">
        <v>17275</v>
      </c>
      <c r="J45" s="28">
        <f t="shared" si="40"/>
        <v>2292.7865153626649</v>
      </c>
      <c r="K45" s="27">
        <v>11509.6</v>
      </c>
      <c r="L45" s="29">
        <f t="shared" si="35"/>
        <v>0.6662575976845152</v>
      </c>
      <c r="N45" s="27">
        <v>2937</v>
      </c>
      <c r="O45" s="28">
        <f t="shared" si="41"/>
        <v>389.8068883137567</v>
      </c>
      <c r="P45" s="4">
        <f t="shared" si="36"/>
        <v>-0.82998552821997107</v>
      </c>
    </row>
    <row r="46" spans="1:18" ht="18" hidden="1" customHeight="1" outlineLevel="1" x14ac:dyDescent="0.25">
      <c r="A46" s="5" t="s">
        <v>64</v>
      </c>
      <c r="B46" s="5">
        <v>51</v>
      </c>
      <c r="C46" s="30" t="str">
        <f t="shared" si="37"/>
        <v>3211</v>
      </c>
      <c r="D46" s="30" t="str">
        <f t="shared" si="38"/>
        <v>3</v>
      </c>
      <c r="E46" s="30" t="str">
        <f t="shared" si="39"/>
        <v>32</v>
      </c>
      <c r="F46" s="24">
        <v>4</v>
      </c>
      <c r="G46" s="25" t="s">
        <v>68</v>
      </c>
      <c r="H46" s="5" t="s">
        <v>69</v>
      </c>
      <c r="I46" s="27">
        <v>50596</v>
      </c>
      <c r="J46" s="28">
        <f t="shared" si="40"/>
        <v>6715.243214546419</v>
      </c>
      <c r="K46" s="27">
        <v>34042.04</v>
      </c>
      <c r="L46" s="29">
        <f t="shared" si="35"/>
        <v>0.67282077634595627</v>
      </c>
      <c r="N46" s="27"/>
      <c r="O46" s="28" t="str">
        <f t="shared" si="41"/>
        <v/>
      </c>
      <c r="P46" s="4">
        <f t="shared" si="36"/>
        <v>-1</v>
      </c>
    </row>
    <row r="47" spans="1:18" ht="18" hidden="1" customHeight="1" outlineLevel="1" x14ac:dyDescent="0.25">
      <c r="A47" s="5" t="s">
        <v>64</v>
      </c>
      <c r="B47" s="5">
        <v>51</v>
      </c>
      <c r="C47" s="30" t="str">
        <f t="shared" si="37"/>
        <v>3212</v>
      </c>
      <c r="D47" s="30" t="str">
        <f t="shared" si="38"/>
        <v>3</v>
      </c>
      <c r="E47" s="30" t="str">
        <f t="shared" si="39"/>
        <v>32</v>
      </c>
      <c r="F47" s="24">
        <v>5</v>
      </c>
      <c r="G47" s="25" t="s">
        <v>56</v>
      </c>
      <c r="H47" s="5" t="s">
        <v>70</v>
      </c>
      <c r="I47" s="27">
        <v>3480</v>
      </c>
      <c r="J47" s="28">
        <f t="shared" si="40"/>
        <v>461.87537328289864</v>
      </c>
      <c r="K47" s="27">
        <v>2030</v>
      </c>
      <c r="L47" s="29">
        <f t="shared" si="35"/>
        <v>0.58333333333333337</v>
      </c>
      <c r="N47" s="27">
        <v>580</v>
      </c>
      <c r="O47" s="28">
        <f t="shared" si="41"/>
        <v>76.979228880483106</v>
      </c>
      <c r="P47" s="4">
        <f t="shared" si="36"/>
        <v>-0.83333333333333337</v>
      </c>
    </row>
    <row r="48" spans="1:18" ht="18" hidden="1" customHeight="1" outlineLevel="1" x14ac:dyDescent="0.25">
      <c r="A48" s="5" t="s">
        <v>64</v>
      </c>
      <c r="B48" s="5">
        <v>51</v>
      </c>
      <c r="C48" s="30" t="str">
        <f t="shared" si="37"/>
        <v>3213</v>
      </c>
      <c r="D48" s="30" t="str">
        <f t="shared" si="38"/>
        <v>3</v>
      </c>
      <c r="E48" s="30" t="str">
        <f t="shared" si="39"/>
        <v>32</v>
      </c>
      <c r="F48" s="24">
        <v>6</v>
      </c>
      <c r="G48" s="25" t="s">
        <v>71</v>
      </c>
      <c r="H48" s="5" t="s">
        <v>72</v>
      </c>
      <c r="I48" s="27">
        <v>10000</v>
      </c>
      <c r="J48" s="28">
        <f t="shared" si="40"/>
        <v>1327.2280841462605</v>
      </c>
      <c r="K48" s="27">
        <v>6585.58</v>
      </c>
      <c r="L48" s="29">
        <f t="shared" si="35"/>
        <v>0.65855799999999998</v>
      </c>
      <c r="N48" s="27"/>
      <c r="O48" s="28" t="str">
        <f t="shared" si="41"/>
        <v/>
      </c>
      <c r="P48" s="4">
        <f t="shared" si="36"/>
        <v>-1</v>
      </c>
    </row>
    <row r="49" spans="1:18" ht="18" hidden="1" customHeight="1" outlineLevel="1" x14ac:dyDescent="0.25">
      <c r="A49" s="5" t="s">
        <v>64</v>
      </c>
      <c r="B49" s="5">
        <v>51</v>
      </c>
      <c r="C49" s="30" t="str">
        <f t="shared" si="37"/>
        <v>3221</v>
      </c>
      <c r="D49" s="30" t="str">
        <f t="shared" si="38"/>
        <v>3</v>
      </c>
      <c r="E49" s="30" t="str">
        <f t="shared" si="39"/>
        <v>32</v>
      </c>
      <c r="F49" s="24">
        <v>7</v>
      </c>
      <c r="G49" s="25" t="s">
        <v>73</v>
      </c>
      <c r="H49" s="5" t="s">
        <v>74</v>
      </c>
      <c r="I49" s="27">
        <v>2500</v>
      </c>
      <c r="J49" s="28">
        <f t="shared" si="40"/>
        <v>331.80702103656512</v>
      </c>
      <c r="K49" s="27">
        <v>7737.1</v>
      </c>
      <c r="L49" s="29">
        <f t="shared" si="35"/>
        <v>3.09484</v>
      </c>
      <c r="N49" s="27">
        <v>6683</v>
      </c>
      <c r="O49" s="28">
        <f t="shared" si="41"/>
        <v>886.9865286349459</v>
      </c>
      <c r="P49" s="4">
        <f t="shared" si="36"/>
        <v>1.6732</v>
      </c>
    </row>
    <row r="50" spans="1:18" ht="18" hidden="1" customHeight="1" outlineLevel="1" x14ac:dyDescent="0.25">
      <c r="A50" s="5" t="s">
        <v>64</v>
      </c>
      <c r="B50" s="5">
        <v>51</v>
      </c>
      <c r="C50" s="30" t="str">
        <f t="shared" si="37"/>
        <v>3225</v>
      </c>
      <c r="D50" s="30" t="str">
        <f t="shared" si="38"/>
        <v>3</v>
      </c>
      <c r="E50" s="30" t="str">
        <f t="shared" si="39"/>
        <v>32</v>
      </c>
      <c r="F50" s="24">
        <v>8</v>
      </c>
      <c r="G50" s="25" t="s">
        <v>75</v>
      </c>
      <c r="H50" s="5" t="s">
        <v>76</v>
      </c>
      <c r="I50" s="27"/>
      <c r="J50" s="28" t="str">
        <f t="shared" si="40"/>
        <v/>
      </c>
      <c r="K50" s="27">
        <v>2800</v>
      </c>
      <c r="L50" s="29">
        <f t="shared" si="35"/>
        <v>0</v>
      </c>
      <c r="N50" s="27"/>
      <c r="O50" s="28" t="str">
        <f t="shared" si="41"/>
        <v/>
      </c>
      <c r="P50" s="4">
        <f t="shared" si="36"/>
        <v>0</v>
      </c>
      <c r="Q50" s="28" t="s">
        <v>26</v>
      </c>
    </row>
    <row r="51" spans="1:18" ht="18" hidden="1" customHeight="1" outlineLevel="1" x14ac:dyDescent="0.25">
      <c r="A51" s="5" t="s">
        <v>64</v>
      </c>
      <c r="B51" s="5">
        <v>51</v>
      </c>
      <c r="C51" s="30" t="str">
        <f t="shared" si="37"/>
        <v>3232</v>
      </c>
      <c r="D51" s="30" t="str">
        <f t="shared" si="38"/>
        <v>3</v>
      </c>
      <c r="E51" s="30" t="str">
        <f t="shared" si="39"/>
        <v>32</v>
      </c>
      <c r="F51" s="24">
        <v>9</v>
      </c>
      <c r="G51" s="25" t="s">
        <v>77</v>
      </c>
      <c r="H51" s="5" t="s">
        <v>78</v>
      </c>
      <c r="I51" s="27"/>
      <c r="J51" s="28" t="str">
        <f t="shared" si="40"/>
        <v/>
      </c>
      <c r="K51" s="27">
        <v>155</v>
      </c>
      <c r="L51" s="29">
        <f t="shared" si="35"/>
        <v>0</v>
      </c>
      <c r="N51" s="27"/>
      <c r="O51" s="28" t="str">
        <f t="shared" si="41"/>
        <v/>
      </c>
      <c r="P51" s="4">
        <f t="shared" si="36"/>
        <v>0</v>
      </c>
      <c r="Q51" s="28" t="s">
        <v>26</v>
      </c>
    </row>
    <row r="52" spans="1:18" ht="18" hidden="1" customHeight="1" outlineLevel="1" x14ac:dyDescent="0.25">
      <c r="A52" s="5" t="s">
        <v>64</v>
      </c>
      <c r="B52" s="5">
        <v>51</v>
      </c>
      <c r="C52" s="30" t="str">
        <f t="shared" si="37"/>
        <v>3233</v>
      </c>
      <c r="D52" s="30" t="str">
        <f t="shared" si="38"/>
        <v>3</v>
      </c>
      <c r="E52" s="30" t="str">
        <f t="shared" si="39"/>
        <v>32</v>
      </c>
      <c r="F52" s="24">
        <v>10</v>
      </c>
      <c r="G52" s="25" t="s">
        <v>79</v>
      </c>
      <c r="H52" s="5" t="s">
        <v>80</v>
      </c>
      <c r="I52" s="27">
        <v>20000</v>
      </c>
      <c r="J52" s="28">
        <f t="shared" si="40"/>
        <v>2654.4561682925209</v>
      </c>
      <c r="L52" s="29">
        <f t="shared" si="35"/>
        <v>0</v>
      </c>
      <c r="N52" s="27"/>
      <c r="O52" s="28" t="str">
        <f t="shared" si="41"/>
        <v/>
      </c>
      <c r="P52" s="4">
        <f t="shared" si="36"/>
        <v>-1</v>
      </c>
      <c r="Q52" s="28" t="s">
        <v>26</v>
      </c>
    </row>
    <row r="53" spans="1:18" ht="18" hidden="1" customHeight="1" outlineLevel="1" x14ac:dyDescent="0.25">
      <c r="A53" s="5" t="s">
        <v>64</v>
      </c>
      <c r="B53" s="5">
        <v>51</v>
      </c>
      <c r="C53" s="30" t="str">
        <f t="shared" si="37"/>
        <v>3237</v>
      </c>
      <c r="D53" s="30" t="str">
        <f t="shared" si="38"/>
        <v>3</v>
      </c>
      <c r="E53" s="30" t="str">
        <f t="shared" si="39"/>
        <v>32</v>
      </c>
      <c r="F53" s="24">
        <v>11</v>
      </c>
      <c r="G53" s="25" t="s">
        <v>62</v>
      </c>
      <c r="H53" s="5" t="s">
        <v>63</v>
      </c>
      <c r="I53" s="27">
        <v>30000</v>
      </c>
      <c r="J53" s="28">
        <f t="shared" si="40"/>
        <v>3981.6842524387812</v>
      </c>
      <c r="K53" s="27">
        <v>17152</v>
      </c>
      <c r="L53" s="29">
        <f t="shared" si="35"/>
        <v>0.57173333333333332</v>
      </c>
      <c r="N53" s="27"/>
      <c r="O53" s="28" t="str">
        <f t="shared" si="41"/>
        <v/>
      </c>
      <c r="P53" s="4">
        <f t="shared" si="36"/>
        <v>-1</v>
      </c>
      <c r="Q53" s="28" t="s">
        <v>26</v>
      </c>
    </row>
    <row r="54" spans="1:18" ht="18" hidden="1" customHeight="1" outlineLevel="1" x14ac:dyDescent="0.25">
      <c r="A54" s="5" t="s">
        <v>64</v>
      </c>
      <c r="B54" s="5">
        <v>51</v>
      </c>
      <c r="C54" s="30" t="str">
        <f t="shared" si="37"/>
        <v>3239</v>
      </c>
      <c r="D54" s="30" t="str">
        <f t="shared" si="38"/>
        <v>3</v>
      </c>
      <c r="E54" s="30" t="str">
        <f t="shared" si="39"/>
        <v>32</v>
      </c>
      <c r="F54" s="24">
        <v>12</v>
      </c>
      <c r="G54" s="25" t="s">
        <v>81</v>
      </c>
      <c r="H54" s="5" t="s">
        <v>82</v>
      </c>
      <c r="I54" s="27">
        <v>15000</v>
      </c>
      <c r="J54" s="28">
        <f t="shared" si="40"/>
        <v>1990.8421262193906</v>
      </c>
      <c r="K54" s="27">
        <v>11009.41</v>
      </c>
      <c r="L54" s="29">
        <f t="shared" si="35"/>
        <v>0.73396066666666671</v>
      </c>
      <c r="N54" s="27"/>
      <c r="O54" s="28" t="str">
        <f t="shared" si="41"/>
        <v/>
      </c>
      <c r="P54" s="4">
        <f t="shared" si="36"/>
        <v>-1</v>
      </c>
      <c r="Q54" s="28" t="s">
        <v>26</v>
      </c>
    </row>
    <row r="55" spans="1:18" ht="18" hidden="1" customHeight="1" outlineLevel="1" x14ac:dyDescent="0.25">
      <c r="A55" s="5" t="s">
        <v>64</v>
      </c>
      <c r="B55" s="5">
        <v>51</v>
      </c>
      <c r="C55" s="30" t="str">
        <f t="shared" si="37"/>
        <v>3241</v>
      </c>
      <c r="D55" s="30" t="str">
        <f t="shared" si="38"/>
        <v>3</v>
      </c>
      <c r="E55" s="30" t="str">
        <f t="shared" si="39"/>
        <v>32</v>
      </c>
      <c r="F55" s="24">
        <v>13</v>
      </c>
      <c r="G55" s="25" t="s">
        <v>83</v>
      </c>
      <c r="H55" s="5" t="s">
        <v>84</v>
      </c>
      <c r="I55" s="27"/>
      <c r="J55" s="28" t="str">
        <f t="shared" si="40"/>
        <v/>
      </c>
      <c r="K55" s="27">
        <v>4813.9799999999996</v>
      </c>
      <c r="L55" s="29">
        <f t="shared" si="35"/>
        <v>0</v>
      </c>
      <c r="N55" s="27"/>
      <c r="O55" s="28" t="str">
        <f t="shared" si="41"/>
        <v/>
      </c>
      <c r="P55" s="4">
        <f t="shared" si="36"/>
        <v>0</v>
      </c>
      <c r="Q55" s="28" t="s">
        <v>26</v>
      </c>
    </row>
    <row r="56" spans="1:18" ht="18" hidden="1" customHeight="1" outlineLevel="1" x14ac:dyDescent="0.25">
      <c r="A56" s="5" t="s">
        <v>64</v>
      </c>
      <c r="B56" s="5">
        <v>51</v>
      </c>
      <c r="C56" s="30" t="str">
        <f t="shared" si="37"/>
        <v>3293</v>
      </c>
      <c r="D56" s="30" t="str">
        <f t="shared" si="38"/>
        <v>3</v>
      </c>
      <c r="E56" s="30" t="str">
        <f t="shared" si="39"/>
        <v>32</v>
      </c>
      <c r="F56" s="24">
        <v>13</v>
      </c>
      <c r="G56" s="25" t="s">
        <v>85</v>
      </c>
      <c r="H56" s="5" t="s">
        <v>86</v>
      </c>
      <c r="I56" s="27"/>
      <c r="K56" s="27">
        <v>36575</v>
      </c>
      <c r="L56" s="29">
        <f t="shared" si="35"/>
        <v>0</v>
      </c>
      <c r="N56" s="27"/>
      <c r="P56" s="4">
        <f t="shared" si="36"/>
        <v>0</v>
      </c>
    </row>
    <row r="57" spans="1:18" ht="18" hidden="1" customHeight="1" x14ac:dyDescent="0.25">
      <c r="A57" s="5" t="s">
        <v>64</v>
      </c>
      <c r="B57" s="5">
        <v>51</v>
      </c>
      <c r="F57" s="31"/>
      <c r="G57" s="32"/>
      <c r="H57" s="33" t="s">
        <v>87</v>
      </c>
      <c r="I57" s="34">
        <f>SUM(I58:I59)</f>
        <v>20000</v>
      </c>
      <c r="J57" s="35">
        <f t="shared" ref="J57:K57" si="42">SUM(J58:J59)</f>
        <v>2654.4561682925209</v>
      </c>
      <c r="K57" s="34">
        <f t="shared" si="42"/>
        <v>1104</v>
      </c>
      <c r="L57" s="36">
        <f t="shared" si="35"/>
        <v>5.5199999999999999E-2</v>
      </c>
      <c r="N57" s="34">
        <f t="shared" ref="N57:O57" si="43">SUM(N58:N59)</f>
        <v>12000</v>
      </c>
      <c r="O57" s="35">
        <f t="shared" si="43"/>
        <v>1592.6737009755125</v>
      </c>
      <c r="P57" s="4">
        <f t="shared" si="36"/>
        <v>-0.4</v>
      </c>
      <c r="Q57" s="35">
        <f t="shared" ref="Q57:R57" si="44">SUM(Q58:Q59)</f>
        <v>0</v>
      </c>
      <c r="R57" s="35">
        <f t="shared" si="44"/>
        <v>0</v>
      </c>
    </row>
    <row r="58" spans="1:18" ht="18" hidden="1" customHeight="1" outlineLevel="1" x14ac:dyDescent="0.25">
      <c r="A58" s="5" t="s">
        <v>64</v>
      </c>
      <c r="B58" s="5">
        <v>51</v>
      </c>
      <c r="C58" s="30" t="str">
        <f t="shared" ref="C58:C59" si="45">G58</f>
        <v>4225</v>
      </c>
      <c r="D58" s="30" t="str">
        <f t="shared" ref="D58:D59" si="46">LEFT(C58,1)</f>
        <v>4</v>
      </c>
      <c r="E58" s="30" t="str">
        <f t="shared" ref="E58:E59" si="47">LEFT(C58,2)</f>
        <v>42</v>
      </c>
      <c r="F58" s="24">
        <v>14</v>
      </c>
      <c r="G58" s="25" t="s">
        <v>88</v>
      </c>
      <c r="H58" s="5" t="s">
        <v>89</v>
      </c>
      <c r="I58" s="27">
        <v>20000</v>
      </c>
      <c r="J58" s="28">
        <f t="shared" ref="J58:J59" si="48">IF(I58&lt;&gt;0,I58/7.5345,"")</f>
        <v>2654.4561682925209</v>
      </c>
      <c r="L58" s="29">
        <f t="shared" si="35"/>
        <v>0</v>
      </c>
      <c r="N58" s="27">
        <v>12000</v>
      </c>
      <c r="O58" s="28">
        <f t="shared" ref="O58:O59" si="49">IF(N58&lt;&gt;0,N58/7.5345,"")</f>
        <v>1592.6737009755125</v>
      </c>
      <c r="P58" s="4">
        <f t="shared" si="36"/>
        <v>-0.4</v>
      </c>
    </row>
    <row r="59" spans="1:18" ht="18" hidden="1" customHeight="1" outlineLevel="1" x14ac:dyDescent="0.25">
      <c r="A59" s="5" t="s">
        <v>64</v>
      </c>
      <c r="B59" s="5">
        <v>51</v>
      </c>
      <c r="C59" s="30" t="str">
        <f t="shared" si="45"/>
        <v>4241</v>
      </c>
      <c r="D59" s="30" t="str">
        <f t="shared" si="46"/>
        <v>4</v>
      </c>
      <c r="E59" s="30" t="str">
        <f t="shared" si="47"/>
        <v>42</v>
      </c>
      <c r="F59" s="24">
        <v>15</v>
      </c>
      <c r="G59" s="25" t="s">
        <v>90</v>
      </c>
      <c r="H59" s="5" t="s">
        <v>91</v>
      </c>
      <c r="I59" s="27"/>
      <c r="J59" s="28" t="str">
        <f t="shared" si="48"/>
        <v/>
      </c>
      <c r="K59" s="27">
        <v>1104</v>
      </c>
      <c r="L59" s="29">
        <f t="shared" si="35"/>
        <v>0</v>
      </c>
      <c r="N59" s="27"/>
      <c r="O59" s="28" t="str">
        <f t="shared" si="49"/>
        <v/>
      </c>
      <c r="P59" s="4">
        <f t="shared" si="36"/>
        <v>0</v>
      </c>
      <c r="Q59" s="28" t="s">
        <v>26</v>
      </c>
      <c r="R59" s="28" t="s">
        <v>26</v>
      </c>
    </row>
    <row r="60" spans="1:18" ht="27.95" hidden="1" customHeight="1" x14ac:dyDescent="0.25">
      <c r="A60" s="5" t="s">
        <v>64</v>
      </c>
      <c r="F60" s="77" t="s">
        <v>92</v>
      </c>
      <c r="G60" s="77"/>
      <c r="H60" s="14" t="s">
        <v>93</v>
      </c>
      <c r="I60" s="15">
        <f>I61</f>
        <v>0</v>
      </c>
      <c r="J60" s="16">
        <f>J61</f>
        <v>0</v>
      </c>
      <c r="K60" s="15">
        <f>K61</f>
        <v>2956</v>
      </c>
      <c r="L60" s="17">
        <f>IF(I60&lt;&gt;0,K60/I60,0)</f>
        <v>0</v>
      </c>
      <c r="N60" s="15">
        <f>N61</f>
        <v>0</v>
      </c>
      <c r="O60" s="16">
        <f>O61</f>
        <v>0</v>
      </c>
      <c r="P60" s="4">
        <f>IF(I60&lt;&gt;0,N60/I60-1,0)</f>
        <v>0</v>
      </c>
      <c r="Q60" s="16">
        <f>Q61</f>
        <v>0</v>
      </c>
      <c r="R60" s="16">
        <f>R61</f>
        <v>0</v>
      </c>
    </row>
    <row r="61" spans="1:18" ht="27.95" hidden="1" customHeight="1" x14ac:dyDescent="0.25">
      <c r="A61" s="5" t="s">
        <v>64</v>
      </c>
      <c r="B61" s="5">
        <v>51</v>
      </c>
      <c r="F61" s="18"/>
      <c r="G61" s="19" t="s">
        <v>33</v>
      </c>
      <c r="H61" s="20" t="s">
        <v>67</v>
      </c>
      <c r="I61" s="21">
        <f>I62</f>
        <v>0</v>
      </c>
      <c r="J61" s="22">
        <f t="shared" ref="J61:K61" si="50">J62</f>
        <v>0</v>
      </c>
      <c r="K61" s="21">
        <f t="shared" si="50"/>
        <v>2956</v>
      </c>
      <c r="L61" s="23">
        <f>IF(I61&lt;&gt;0,K61/I61,0)</f>
        <v>0</v>
      </c>
      <c r="N61" s="21">
        <f t="shared" ref="N61:R61" si="51">N62</f>
        <v>0</v>
      </c>
      <c r="O61" s="22">
        <f t="shared" si="51"/>
        <v>0</v>
      </c>
      <c r="P61" s="4">
        <f>IF(I61&lt;&gt;0,N61/I61-1,0)</f>
        <v>0</v>
      </c>
      <c r="Q61" s="22">
        <f t="shared" si="51"/>
        <v>0</v>
      </c>
      <c r="R61" s="22">
        <f t="shared" si="51"/>
        <v>0</v>
      </c>
    </row>
    <row r="62" spans="1:18" ht="18" hidden="1" customHeight="1" x14ac:dyDescent="0.25">
      <c r="A62" s="5" t="s">
        <v>64</v>
      </c>
      <c r="B62" s="5">
        <v>51</v>
      </c>
      <c r="F62" s="31"/>
      <c r="G62" s="32"/>
      <c r="H62" s="33" t="s">
        <v>49</v>
      </c>
      <c r="I62" s="34">
        <f>SUM(I63:I63)</f>
        <v>0</v>
      </c>
      <c r="J62" s="35">
        <f t="shared" ref="J62:K62" si="52">SUM(J63:J63)</f>
        <v>0</v>
      </c>
      <c r="K62" s="34">
        <f t="shared" si="52"/>
        <v>2956</v>
      </c>
      <c r="L62" s="36">
        <f t="shared" ref="L62:L120" si="53">IF(I62&lt;&gt;0,K62/I62,0)</f>
        <v>0</v>
      </c>
      <c r="N62" s="34">
        <f t="shared" ref="N62:R62" si="54">SUM(N63:N63)</f>
        <v>0</v>
      </c>
      <c r="O62" s="35">
        <f t="shared" si="54"/>
        <v>0</v>
      </c>
      <c r="P62" s="4">
        <f t="shared" ref="P62:P118" si="55">IF(I62&lt;&gt;0,N62/I62-1,0)</f>
        <v>0</v>
      </c>
      <c r="Q62" s="35">
        <f t="shared" si="54"/>
        <v>0</v>
      </c>
      <c r="R62" s="35">
        <f t="shared" si="54"/>
        <v>0</v>
      </c>
    </row>
    <row r="63" spans="1:18" ht="18" hidden="1" customHeight="1" outlineLevel="1" x14ac:dyDescent="0.25">
      <c r="A63" s="5" t="s">
        <v>64</v>
      </c>
      <c r="B63" s="5">
        <v>51</v>
      </c>
      <c r="C63" s="30" t="str">
        <f t="shared" ref="C63" si="56">G63</f>
        <v>3211</v>
      </c>
      <c r="D63" s="30" t="str">
        <f t="shared" ref="D63" si="57">LEFT(C63,1)</f>
        <v>3</v>
      </c>
      <c r="E63" s="30" t="str">
        <f t="shared" ref="E63" si="58">LEFT(C63,2)</f>
        <v>32</v>
      </c>
      <c r="F63" s="24"/>
      <c r="G63" s="25" t="s">
        <v>68</v>
      </c>
      <c r="H63" s="5" t="s">
        <v>69</v>
      </c>
      <c r="I63" s="27"/>
      <c r="J63" s="28" t="str">
        <f t="shared" ref="J63" si="59">IF(I63&lt;&gt;0,I63/7.5345,"")</f>
        <v/>
      </c>
      <c r="K63" s="27">
        <v>2956</v>
      </c>
      <c r="L63" s="29">
        <f t="shared" si="53"/>
        <v>0</v>
      </c>
      <c r="N63" s="27"/>
      <c r="O63" s="28" t="str">
        <f t="shared" ref="O63" si="60">IF(N63&lt;&gt;0,N63/7.5345,"")</f>
        <v/>
      </c>
      <c r="P63" s="4">
        <f t="shared" si="55"/>
        <v>0</v>
      </c>
      <c r="Q63" s="28" t="s">
        <v>26</v>
      </c>
      <c r="R63" s="28" t="s">
        <v>26</v>
      </c>
    </row>
    <row r="64" spans="1:18" ht="27.95" hidden="1" customHeight="1" x14ac:dyDescent="0.25">
      <c r="A64" s="5" t="s">
        <v>94</v>
      </c>
      <c r="F64" s="77" t="s">
        <v>94</v>
      </c>
      <c r="G64" s="77"/>
      <c r="H64" s="14" t="s">
        <v>48</v>
      </c>
      <c r="I64" s="15">
        <f>I65+I96</f>
        <v>3723918</v>
      </c>
      <c r="J64" s="16">
        <f t="shared" ref="J64:K64" si="61">J65+J96</f>
        <v>494248.85526577738</v>
      </c>
      <c r="K64" s="15">
        <f t="shared" si="61"/>
        <v>2360708.1700000004</v>
      </c>
      <c r="L64" s="17">
        <f t="shared" si="53"/>
        <v>0.63393129762792855</v>
      </c>
      <c r="N64" s="15">
        <f>N65+N96</f>
        <v>3125455</v>
      </c>
      <c r="O64" s="15">
        <f t="shared" ref="O64" si="62">O65+O96</f>
        <v>414819.165173535</v>
      </c>
      <c r="P64" s="4">
        <f t="shared" si="55"/>
        <v>-0.16070788884180587</v>
      </c>
      <c r="Q64" s="15">
        <f t="shared" ref="Q64:R64" si="63">Q65+Q96</f>
        <v>302545.91064991214</v>
      </c>
      <c r="R64" s="15">
        <f t="shared" si="63"/>
        <v>205984.29255979339</v>
      </c>
    </row>
    <row r="65" spans="1:18" ht="28.5" hidden="1" customHeight="1" x14ac:dyDescent="0.25">
      <c r="A65" s="5" t="s">
        <v>94</v>
      </c>
      <c r="B65" s="5">
        <v>31</v>
      </c>
      <c r="F65" s="18"/>
      <c r="G65" s="19" t="s">
        <v>18</v>
      </c>
      <c r="H65" s="20" t="s">
        <v>19</v>
      </c>
      <c r="I65" s="21">
        <f>I66+I90</f>
        <v>1726625</v>
      </c>
      <c r="J65" s="22">
        <f>J66+J90</f>
        <v>229162.51907890366</v>
      </c>
      <c r="K65" s="21">
        <f>K66+K90</f>
        <v>963358.4</v>
      </c>
      <c r="L65" s="23">
        <f t="shared" si="53"/>
        <v>0.55794303916600307</v>
      </c>
      <c r="N65" s="21">
        <f>N66+N90</f>
        <v>1404815</v>
      </c>
      <c r="O65" s="22">
        <f>O66+O90</f>
        <v>186450.9921029929</v>
      </c>
      <c r="P65" s="4">
        <f t="shared" si="55"/>
        <v>-0.18638094548613626</v>
      </c>
      <c r="Q65" s="22">
        <f>Q66+Q90</f>
        <v>124527.71342381886</v>
      </c>
      <c r="R65" s="22">
        <f>R66+R90</f>
        <v>124527.71342381886</v>
      </c>
    </row>
    <row r="66" spans="1:18" ht="18" hidden="1" customHeight="1" x14ac:dyDescent="0.25">
      <c r="A66" s="5" t="s">
        <v>94</v>
      </c>
      <c r="B66" s="5">
        <v>31</v>
      </c>
      <c r="F66" s="31"/>
      <c r="G66" s="32"/>
      <c r="H66" s="33" t="s">
        <v>49</v>
      </c>
      <c r="I66" s="34">
        <f>SUM(I67:I89)</f>
        <v>1186625</v>
      </c>
      <c r="J66" s="35">
        <f>SUM(J67:J89)</f>
        <v>157492.20253500561</v>
      </c>
      <c r="K66" s="34">
        <f>SUM(K67:K89)</f>
        <v>848827.15</v>
      </c>
      <c r="L66" s="36">
        <f t="shared" si="53"/>
        <v>0.71532889497524499</v>
      </c>
      <c r="N66" s="34">
        <f>SUM(N67:N89)</f>
        <v>1214125</v>
      </c>
      <c r="O66" s="35">
        <f>SUM(O67:O89)</f>
        <v>161142.07976640784</v>
      </c>
      <c r="P66" s="4">
        <f t="shared" si="55"/>
        <v>2.3174971031286296E-2</v>
      </c>
      <c r="Q66" s="35">
        <f>SUM(Q67:Q89)</f>
        <v>108722.10170594948</v>
      </c>
      <c r="R66" s="35">
        <f>SUM(R67:R89)</f>
        <v>108722.10170594948</v>
      </c>
    </row>
    <row r="67" spans="1:18" ht="18" hidden="1" customHeight="1" outlineLevel="1" x14ac:dyDescent="0.25">
      <c r="A67" s="5" t="s">
        <v>94</v>
      </c>
      <c r="B67" s="5">
        <v>31</v>
      </c>
      <c r="C67" s="38" t="str">
        <f t="shared" ref="C67:C89" si="64">G67</f>
        <v>3111</v>
      </c>
      <c r="D67" s="30" t="str">
        <f t="shared" ref="D67:D89" si="65">LEFT(C67,1)</f>
        <v>3</v>
      </c>
      <c r="E67" s="30" t="str">
        <f t="shared" ref="E67:E89" si="66">LEFT(C67,2)</f>
        <v>31</v>
      </c>
      <c r="F67" s="24">
        <v>1</v>
      </c>
      <c r="G67" s="37" t="s">
        <v>50</v>
      </c>
      <c r="H67" s="5" t="s">
        <v>51</v>
      </c>
      <c r="I67" s="27">
        <v>25000</v>
      </c>
      <c r="J67" s="28">
        <f t="shared" ref="J67:J89" si="67">IF(I67&lt;&gt;0,I67/7.5345,"")</f>
        <v>3318.0702103656513</v>
      </c>
      <c r="K67" s="27">
        <v>13848.49</v>
      </c>
      <c r="L67" s="29">
        <f t="shared" si="53"/>
        <v>0.55393959999999998</v>
      </c>
      <c r="N67" s="27">
        <v>67918.454935622314</v>
      </c>
      <c r="O67" s="28">
        <f t="shared" ref="O67:O89" si="68">IF(N67&lt;&gt;0,N67/7.5345,"")</f>
        <v>9014.3280822380129</v>
      </c>
      <c r="P67" s="4">
        <f t="shared" si="55"/>
        <v>1.7167381974248928</v>
      </c>
      <c r="Q67" s="28">
        <v>9014.3280822380129</v>
      </c>
      <c r="R67" s="28">
        <v>9014.3280822380129</v>
      </c>
    </row>
    <row r="68" spans="1:18" ht="18" hidden="1" customHeight="1" outlineLevel="1" x14ac:dyDescent="0.25">
      <c r="A68" s="5" t="s">
        <v>94</v>
      </c>
      <c r="B68" s="5">
        <v>31</v>
      </c>
      <c r="C68" s="38" t="str">
        <f t="shared" si="64"/>
        <v>3132</v>
      </c>
      <c r="D68" s="30" t="str">
        <f t="shared" si="65"/>
        <v>3</v>
      </c>
      <c r="E68" s="30" t="str">
        <f t="shared" si="66"/>
        <v>31</v>
      </c>
      <c r="F68" s="24">
        <v>2</v>
      </c>
      <c r="G68" s="37" t="s">
        <v>54</v>
      </c>
      <c r="H68" s="5" t="s">
        <v>55</v>
      </c>
      <c r="I68" s="27">
        <v>4125</v>
      </c>
      <c r="J68" s="28">
        <f t="shared" si="67"/>
        <v>547.48158471033241</v>
      </c>
      <c r="K68" s="27">
        <v>2285.0100000000002</v>
      </c>
      <c r="L68" s="29">
        <f t="shared" si="53"/>
        <v>0.5539418181818182</v>
      </c>
      <c r="N68" s="27">
        <v>11206.545064377682</v>
      </c>
      <c r="O68" s="28">
        <f t="shared" si="68"/>
        <v>1487.3641335692723</v>
      </c>
      <c r="P68" s="4">
        <f t="shared" si="55"/>
        <v>1.7167381974248928</v>
      </c>
      <c r="Q68" s="28">
        <v>1487.3641335692723</v>
      </c>
      <c r="R68" s="28">
        <v>1487.3641335692723</v>
      </c>
    </row>
    <row r="69" spans="1:18" ht="18" hidden="1" customHeight="1" outlineLevel="1" x14ac:dyDescent="0.25">
      <c r="A69" s="5" t="s">
        <v>94</v>
      </c>
      <c r="B69" s="5">
        <v>31</v>
      </c>
      <c r="C69" s="38" t="str">
        <f t="shared" si="64"/>
        <v>3211</v>
      </c>
      <c r="D69" s="30" t="str">
        <f t="shared" si="65"/>
        <v>3</v>
      </c>
      <c r="E69" s="30" t="str">
        <f t="shared" si="66"/>
        <v>32</v>
      </c>
      <c r="F69" s="24">
        <v>3</v>
      </c>
      <c r="G69" s="37" t="s">
        <v>68</v>
      </c>
      <c r="H69" s="5" t="s">
        <v>69</v>
      </c>
      <c r="I69" s="27">
        <v>150000</v>
      </c>
      <c r="J69" s="28">
        <f t="shared" si="67"/>
        <v>19908.421262193908</v>
      </c>
      <c r="K69" s="27">
        <v>278900.92</v>
      </c>
      <c r="L69" s="29">
        <f t="shared" si="53"/>
        <v>1.8593394666666665</v>
      </c>
      <c r="N69" s="27">
        <v>150000</v>
      </c>
      <c r="O69" s="28">
        <f t="shared" si="68"/>
        <v>19908.421262193908</v>
      </c>
      <c r="P69" s="4">
        <f t="shared" si="55"/>
        <v>0</v>
      </c>
      <c r="Q69" s="28">
        <v>12432.963226600279</v>
      </c>
      <c r="R69" s="28">
        <v>12432.963226600279</v>
      </c>
    </row>
    <row r="70" spans="1:18" ht="18" hidden="1" customHeight="1" outlineLevel="1" x14ac:dyDescent="0.25">
      <c r="A70" s="5" t="s">
        <v>94</v>
      </c>
      <c r="B70" s="5">
        <v>31</v>
      </c>
      <c r="C70" s="38" t="str">
        <f t="shared" si="64"/>
        <v>3213</v>
      </c>
      <c r="D70" s="30" t="str">
        <f t="shared" si="65"/>
        <v>3</v>
      </c>
      <c r="E70" s="30" t="str">
        <f t="shared" si="66"/>
        <v>32</v>
      </c>
      <c r="F70" s="24">
        <v>4</v>
      </c>
      <c r="G70" s="37" t="s">
        <v>71</v>
      </c>
      <c r="H70" s="5" t="s">
        <v>72</v>
      </c>
      <c r="I70" s="27">
        <v>5000</v>
      </c>
      <c r="J70" s="28">
        <f t="shared" si="67"/>
        <v>663.61404207313024</v>
      </c>
      <c r="K70" s="27">
        <v>0</v>
      </c>
      <c r="L70" s="29">
        <f t="shared" si="53"/>
        <v>0</v>
      </c>
      <c r="N70" s="27">
        <v>5000</v>
      </c>
      <c r="O70" s="28">
        <f t="shared" si="68"/>
        <v>663.61404207313024</v>
      </c>
      <c r="P70" s="4">
        <f t="shared" si="55"/>
        <v>0</v>
      </c>
      <c r="Q70" s="28">
        <v>414.43210755334263</v>
      </c>
      <c r="R70" s="28">
        <v>414.43210755334263</v>
      </c>
    </row>
    <row r="71" spans="1:18" ht="18" hidden="1" customHeight="1" outlineLevel="1" x14ac:dyDescent="0.25">
      <c r="A71" s="5" t="s">
        <v>94</v>
      </c>
      <c r="B71" s="5">
        <v>31</v>
      </c>
      <c r="C71" s="38" t="str">
        <f t="shared" si="64"/>
        <v>3221</v>
      </c>
      <c r="D71" s="30" t="str">
        <f t="shared" si="65"/>
        <v>3</v>
      </c>
      <c r="E71" s="30" t="str">
        <f t="shared" si="66"/>
        <v>32</v>
      </c>
      <c r="F71" s="24">
        <v>5</v>
      </c>
      <c r="G71" s="37" t="s">
        <v>73</v>
      </c>
      <c r="H71" s="5" t="s">
        <v>74</v>
      </c>
      <c r="I71" s="27">
        <v>50000</v>
      </c>
      <c r="J71" s="28">
        <f t="shared" si="67"/>
        <v>6636.1404207313026</v>
      </c>
      <c r="K71" s="27">
        <v>8570.2900000000009</v>
      </c>
      <c r="L71" s="29">
        <f t="shared" si="53"/>
        <v>0.17140580000000002</v>
      </c>
      <c r="N71" s="27">
        <v>50000</v>
      </c>
      <c r="O71" s="28">
        <f t="shared" si="68"/>
        <v>6636.1404207313026</v>
      </c>
      <c r="P71" s="4">
        <f t="shared" si="55"/>
        <v>0</v>
      </c>
      <c r="Q71" s="28">
        <v>4144.3210755334267</v>
      </c>
      <c r="R71" s="28">
        <v>4144.3210755334267</v>
      </c>
    </row>
    <row r="72" spans="1:18" ht="18" hidden="1" customHeight="1" outlineLevel="1" x14ac:dyDescent="0.25">
      <c r="A72" s="5" t="s">
        <v>94</v>
      </c>
      <c r="B72" s="5">
        <v>31</v>
      </c>
      <c r="C72" s="38" t="str">
        <f t="shared" si="64"/>
        <v>3223</v>
      </c>
      <c r="D72" s="30" t="str">
        <f t="shared" si="65"/>
        <v>3</v>
      </c>
      <c r="E72" s="30" t="str">
        <f t="shared" si="66"/>
        <v>32</v>
      </c>
      <c r="F72" s="24">
        <v>6</v>
      </c>
      <c r="G72" s="37" t="s">
        <v>95</v>
      </c>
      <c r="H72" s="5" t="s">
        <v>96</v>
      </c>
      <c r="I72" s="27">
        <v>1000</v>
      </c>
      <c r="J72" s="28">
        <f t="shared" si="67"/>
        <v>132.72280841462606</v>
      </c>
      <c r="K72" s="27">
        <v>148.05000000000001</v>
      </c>
      <c r="L72" s="29">
        <f t="shared" si="53"/>
        <v>0.14805000000000001</v>
      </c>
      <c r="N72" s="27">
        <v>10000</v>
      </c>
      <c r="O72" s="28">
        <f t="shared" si="68"/>
        <v>1327.2280841462605</v>
      </c>
      <c r="P72" s="4">
        <f t="shared" si="55"/>
        <v>9</v>
      </c>
      <c r="Q72" s="28">
        <v>828.86421510668526</v>
      </c>
      <c r="R72" s="28">
        <v>828.86421510668526</v>
      </c>
    </row>
    <row r="73" spans="1:18" ht="18" hidden="1" customHeight="1" outlineLevel="1" x14ac:dyDescent="0.25">
      <c r="A73" s="5" t="s">
        <v>94</v>
      </c>
      <c r="B73" s="5">
        <v>31</v>
      </c>
      <c r="C73" s="38">
        <f t="shared" si="64"/>
        <v>3233</v>
      </c>
      <c r="D73" s="30" t="str">
        <f t="shared" si="65"/>
        <v>3</v>
      </c>
      <c r="E73" s="30" t="str">
        <f t="shared" si="66"/>
        <v>32</v>
      </c>
      <c r="F73" s="24">
        <v>7</v>
      </c>
      <c r="G73" s="37">
        <v>3233</v>
      </c>
      <c r="H73" s="5" t="s">
        <v>80</v>
      </c>
      <c r="I73" s="27">
        <v>2000</v>
      </c>
      <c r="J73" s="28">
        <f t="shared" si="67"/>
        <v>265.44561682925212</v>
      </c>
      <c r="K73" s="27">
        <v>12101.5</v>
      </c>
      <c r="L73" s="29">
        <f t="shared" si="53"/>
        <v>6.0507499999999999</v>
      </c>
      <c r="N73" s="27">
        <v>2000</v>
      </c>
      <c r="O73" s="28">
        <f t="shared" si="68"/>
        <v>265.44561682925212</v>
      </c>
      <c r="P73" s="4">
        <f t="shared" si="55"/>
        <v>0</v>
      </c>
      <c r="Q73" s="28">
        <v>165.77284302133708</v>
      </c>
      <c r="R73" s="28">
        <v>165.77284302133708</v>
      </c>
    </row>
    <row r="74" spans="1:18" ht="18" hidden="1" customHeight="1" outlineLevel="1" x14ac:dyDescent="0.25">
      <c r="A74" s="5" t="s">
        <v>94</v>
      </c>
      <c r="B74" s="5">
        <v>31</v>
      </c>
      <c r="C74" s="38" t="str">
        <f t="shared" si="64"/>
        <v>3224</v>
      </c>
      <c r="D74" s="30" t="str">
        <f t="shared" si="65"/>
        <v>3</v>
      </c>
      <c r="E74" s="30" t="str">
        <f t="shared" si="66"/>
        <v>32</v>
      </c>
      <c r="F74" s="24">
        <v>8</v>
      </c>
      <c r="G74" s="37" t="s">
        <v>97</v>
      </c>
      <c r="H74" s="5" t="s">
        <v>98</v>
      </c>
      <c r="I74" s="27">
        <v>2000</v>
      </c>
      <c r="J74" s="28">
        <f t="shared" si="67"/>
        <v>265.44561682925212</v>
      </c>
      <c r="K74" s="27">
        <v>8720.17</v>
      </c>
      <c r="L74" s="29">
        <f t="shared" si="53"/>
        <v>4.3600849999999998</v>
      </c>
      <c r="N74" s="27">
        <v>2000</v>
      </c>
      <c r="O74" s="28">
        <f t="shared" si="68"/>
        <v>265.44561682925212</v>
      </c>
      <c r="P74" s="4">
        <f t="shared" si="55"/>
        <v>0</v>
      </c>
      <c r="Q74" s="28">
        <v>165.77284302133708</v>
      </c>
      <c r="R74" s="28">
        <v>165.77284302133708</v>
      </c>
    </row>
    <row r="75" spans="1:18" ht="18" hidden="1" customHeight="1" outlineLevel="1" x14ac:dyDescent="0.25">
      <c r="A75" s="5" t="s">
        <v>94</v>
      </c>
      <c r="B75" s="5">
        <v>31</v>
      </c>
      <c r="C75" s="38" t="str">
        <f t="shared" si="64"/>
        <v>3225</v>
      </c>
      <c r="D75" s="30" t="str">
        <f t="shared" si="65"/>
        <v>3</v>
      </c>
      <c r="E75" s="30" t="str">
        <f t="shared" si="66"/>
        <v>32</v>
      </c>
      <c r="F75" s="24">
        <v>9</v>
      </c>
      <c r="G75" s="37" t="s">
        <v>75</v>
      </c>
      <c r="H75" s="5" t="s">
        <v>76</v>
      </c>
      <c r="I75" s="27">
        <v>10000</v>
      </c>
      <c r="J75" s="28">
        <f t="shared" si="67"/>
        <v>1327.2280841462605</v>
      </c>
      <c r="K75" s="27">
        <v>4355.78</v>
      </c>
      <c r="L75" s="29">
        <f t="shared" si="53"/>
        <v>0.43557799999999997</v>
      </c>
      <c r="N75" s="27">
        <v>10000</v>
      </c>
      <c r="O75" s="28">
        <f t="shared" si="68"/>
        <v>1327.2280841462605</v>
      </c>
      <c r="P75" s="4">
        <f t="shared" si="55"/>
        <v>0</v>
      </c>
      <c r="Q75" s="28">
        <v>828.86421510668526</v>
      </c>
      <c r="R75" s="28">
        <v>828.86421510668526</v>
      </c>
    </row>
    <row r="76" spans="1:18" ht="18" hidden="1" customHeight="1" outlineLevel="1" x14ac:dyDescent="0.25">
      <c r="A76" s="5" t="s">
        <v>94</v>
      </c>
      <c r="B76" s="5">
        <v>31</v>
      </c>
      <c r="C76" s="38" t="str">
        <f t="shared" si="64"/>
        <v>3227</v>
      </c>
      <c r="D76" s="30" t="str">
        <f t="shared" si="65"/>
        <v>3</v>
      </c>
      <c r="E76" s="30" t="str">
        <f t="shared" si="66"/>
        <v>32</v>
      </c>
      <c r="F76" s="24">
        <v>10</v>
      </c>
      <c r="G76" s="37" t="s">
        <v>99</v>
      </c>
      <c r="H76" s="5" t="s">
        <v>100</v>
      </c>
      <c r="I76" s="27">
        <v>2000</v>
      </c>
      <c r="J76" s="28">
        <f t="shared" si="67"/>
        <v>265.44561682925212</v>
      </c>
      <c r="K76" s="27">
        <v>350</v>
      </c>
      <c r="L76" s="29">
        <f t="shared" si="53"/>
        <v>0.17499999999999999</v>
      </c>
      <c r="N76" s="27">
        <v>2000</v>
      </c>
      <c r="O76" s="28">
        <f t="shared" si="68"/>
        <v>265.44561682925212</v>
      </c>
      <c r="P76" s="4">
        <f t="shared" si="55"/>
        <v>0</v>
      </c>
      <c r="Q76" s="28">
        <v>165.77284302133708</v>
      </c>
      <c r="R76" s="28">
        <v>165.77284302133708</v>
      </c>
    </row>
    <row r="77" spans="1:18" ht="18" hidden="1" customHeight="1" outlineLevel="1" x14ac:dyDescent="0.25">
      <c r="A77" s="5" t="s">
        <v>94</v>
      </c>
      <c r="B77" s="5">
        <v>31</v>
      </c>
      <c r="C77" s="38" t="str">
        <f t="shared" si="64"/>
        <v>3231</v>
      </c>
      <c r="D77" s="30" t="str">
        <f t="shared" si="65"/>
        <v>3</v>
      </c>
      <c r="E77" s="30" t="str">
        <f t="shared" si="66"/>
        <v>32</v>
      </c>
      <c r="F77" s="24">
        <v>11</v>
      </c>
      <c r="G77" s="37" t="s">
        <v>101</v>
      </c>
      <c r="H77" s="5" t="s">
        <v>102</v>
      </c>
      <c r="I77" s="27">
        <v>60000</v>
      </c>
      <c r="J77" s="28">
        <f t="shared" si="67"/>
        <v>7963.3685048775624</v>
      </c>
      <c r="K77" s="27">
        <v>0</v>
      </c>
      <c r="L77" s="29">
        <f t="shared" si="53"/>
        <v>0</v>
      </c>
      <c r="N77" s="27">
        <v>10000</v>
      </c>
      <c r="O77" s="28">
        <f t="shared" si="68"/>
        <v>1327.2280841462605</v>
      </c>
      <c r="P77" s="4">
        <f t="shared" si="55"/>
        <v>-0.83333333333333337</v>
      </c>
      <c r="Q77" s="28">
        <v>4973.1852906401118</v>
      </c>
      <c r="R77" s="28">
        <v>4973.1852906401118</v>
      </c>
    </row>
    <row r="78" spans="1:18" ht="18" hidden="1" customHeight="1" outlineLevel="1" x14ac:dyDescent="0.25">
      <c r="A78" s="5" t="s">
        <v>94</v>
      </c>
      <c r="B78" s="5">
        <v>31</v>
      </c>
      <c r="C78" s="38" t="str">
        <f t="shared" si="64"/>
        <v>3232</v>
      </c>
      <c r="D78" s="30" t="str">
        <f t="shared" si="65"/>
        <v>3</v>
      </c>
      <c r="E78" s="30" t="str">
        <f t="shared" si="66"/>
        <v>32</v>
      </c>
      <c r="F78" s="24">
        <v>12</v>
      </c>
      <c r="G78" s="37" t="s">
        <v>77</v>
      </c>
      <c r="H78" s="5" t="s">
        <v>78</v>
      </c>
      <c r="I78" s="27">
        <v>3500</v>
      </c>
      <c r="J78" s="28">
        <f t="shared" si="67"/>
        <v>464.52982945119118</v>
      </c>
      <c r="K78" s="27">
        <v>24718.83</v>
      </c>
      <c r="L78" s="29">
        <f t="shared" si="53"/>
        <v>7.0625228571428575</v>
      </c>
      <c r="N78" s="27">
        <v>4000</v>
      </c>
      <c r="O78" s="28">
        <f t="shared" si="68"/>
        <v>530.89123365850423</v>
      </c>
      <c r="P78" s="4">
        <f t="shared" si="55"/>
        <v>0.14285714285714279</v>
      </c>
      <c r="Q78" s="28">
        <v>331.54568604267416</v>
      </c>
      <c r="R78" s="28">
        <v>331.54568604267416</v>
      </c>
    </row>
    <row r="79" spans="1:18" ht="18" hidden="1" customHeight="1" outlineLevel="1" x14ac:dyDescent="0.25">
      <c r="A79" s="5" t="s">
        <v>94</v>
      </c>
      <c r="B79" s="5">
        <v>31</v>
      </c>
      <c r="C79" s="38" t="str">
        <f t="shared" si="64"/>
        <v>3235</v>
      </c>
      <c r="D79" s="30" t="str">
        <f t="shared" si="65"/>
        <v>3</v>
      </c>
      <c r="E79" s="30" t="str">
        <f t="shared" si="66"/>
        <v>32</v>
      </c>
      <c r="F79" s="24">
        <v>13</v>
      </c>
      <c r="G79" s="37" t="s">
        <v>103</v>
      </c>
      <c r="H79" s="5" t="s">
        <v>104</v>
      </c>
      <c r="I79" s="27">
        <v>60000</v>
      </c>
      <c r="J79" s="28">
        <f t="shared" si="67"/>
        <v>7963.3685048775624</v>
      </c>
      <c r="K79" s="27">
        <v>7750</v>
      </c>
      <c r="L79" s="29">
        <f t="shared" si="53"/>
        <v>0.12916666666666668</v>
      </c>
      <c r="N79" s="27">
        <v>60000</v>
      </c>
      <c r="O79" s="28">
        <f t="shared" si="68"/>
        <v>7963.3685048775624</v>
      </c>
      <c r="P79" s="4">
        <f t="shared" si="55"/>
        <v>0</v>
      </c>
      <c r="Q79" s="28">
        <v>4973.1852906401118</v>
      </c>
      <c r="R79" s="28">
        <v>4973.1852906401118</v>
      </c>
    </row>
    <row r="80" spans="1:18" ht="18" hidden="1" customHeight="1" outlineLevel="1" x14ac:dyDescent="0.25">
      <c r="A80" s="5" t="s">
        <v>94</v>
      </c>
      <c r="B80" s="5">
        <v>31</v>
      </c>
      <c r="C80" s="38" t="str">
        <f t="shared" si="64"/>
        <v>3237</v>
      </c>
      <c r="D80" s="30" t="str">
        <f t="shared" si="65"/>
        <v>3</v>
      </c>
      <c r="E80" s="30" t="str">
        <f t="shared" si="66"/>
        <v>32</v>
      </c>
      <c r="F80" s="24">
        <v>14</v>
      </c>
      <c r="G80" s="37" t="s">
        <v>62</v>
      </c>
      <c r="H80" s="5" t="s">
        <v>63</v>
      </c>
      <c r="I80" s="27">
        <v>530000</v>
      </c>
      <c r="J80" s="28">
        <f t="shared" si="67"/>
        <v>70343.088459751802</v>
      </c>
      <c r="K80" s="27">
        <v>382857.26</v>
      </c>
      <c r="L80" s="29">
        <f t="shared" si="53"/>
        <v>0.72237218867924535</v>
      </c>
      <c r="N80" s="27">
        <v>530000</v>
      </c>
      <c r="O80" s="28">
        <f t="shared" si="68"/>
        <v>70343.088459751802</v>
      </c>
      <c r="P80" s="4">
        <f t="shared" si="55"/>
        <v>0</v>
      </c>
      <c r="Q80" s="28">
        <v>43929.803400654317</v>
      </c>
      <c r="R80" s="28">
        <v>43929.803400654317</v>
      </c>
    </row>
    <row r="81" spans="1:18" ht="18" hidden="1" customHeight="1" outlineLevel="1" x14ac:dyDescent="0.25">
      <c r="A81" s="5" t="s">
        <v>94</v>
      </c>
      <c r="B81" s="5">
        <v>31</v>
      </c>
      <c r="C81" s="38" t="str">
        <f t="shared" si="64"/>
        <v>3238</v>
      </c>
      <c r="D81" s="30" t="str">
        <f t="shared" si="65"/>
        <v>3</v>
      </c>
      <c r="E81" s="30" t="str">
        <f t="shared" si="66"/>
        <v>32</v>
      </c>
      <c r="F81" s="24">
        <v>15</v>
      </c>
      <c r="G81" s="37" t="s">
        <v>105</v>
      </c>
      <c r="H81" s="5" t="s">
        <v>106</v>
      </c>
      <c r="I81" s="27">
        <v>5000</v>
      </c>
      <c r="J81" s="28">
        <f t="shared" si="67"/>
        <v>663.61404207313024</v>
      </c>
      <c r="L81" s="29">
        <f t="shared" si="53"/>
        <v>0</v>
      </c>
      <c r="N81" s="27">
        <v>10000</v>
      </c>
      <c r="O81" s="28">
        <f t="shared" si="68"/>
        <v>1327.2280841462605</v>
      </c>
      <c r="P81" s="4">
        <f t="shared" si="55"/>
        <v>1</v>
      </c>
      <c r="Q81" s="28">
        <v>828.86421510668526</v>
      </c>
      <c r="R81" s="28">
        <v>828.86421510668526</v>
      </c>
    </row>
    <row r="82" spans="1:18" ht="18" hidden="1" customHeight="1" outlineLevel="1" x14ac:dyDescent="0.25">
      <c r="A82" s="5" t="s">
        <v>94</v>
      </c>
      <c r="B82" s="5">
        <v>31</v>
      </c>
      <c r="C82" s="38" t="str">
        <f t="shared" si="64"/>
        <v>3239</v>
      </c>
      <c r="D82" s="30" t="str">
        <f t="shared" si="65"/>
        <v>3</v>
      </c>
      <c r="E82" s="30" t="str">
        <f t="shared" si="66"/>
        <v>32</v>
      </c>
      <c r="F82" s="24">
        <v>16</v>
      </c>
      <c r="G82" s="37" t="s">
        <v>81</v>
      </c>
      <c r="H82" s="5" t="s">
        <v>82</v>
      </c>
      <c r="I82" s="27">
        <v>225000</v>
      </c>
      <c r="J82" s="28">
        <f t="shared" si="67"/>
        <v>29862.631893290862</v>
      </c>
      <c r="K82" s="27">
        <v>48262.89</v>
      </c>
      <c r="L82" s="29">
        <f t="shared" si="53"/>
        <v>0.21450173333333333</v>
      </c>
      <c r="N82" s="27">
        <v>225000</v>
      </c>
      <c r="O82" s="28">
        <f t="shared" si="68"/>
        <v>29862.631893290862</v>
      </c>
      <c r="P82" s="4">
        <f t="shared" si="55"/>
        <v>0</v>
      </c>
      <c r="Q82" s="28">
        <v>18649.444839900421</v>
      </c>
      <c r="R82" s="28">
        <v>18649.444839900421</v>
      </c>
    </row>
    <row r="83" spans="1:18" ht="18" hidden="1" customHeight="1" outlineLevel="1" x14ac:dyDescent="0.25">
      <c r="A83" s="5" t="s">
        <v>94</v>
      </c>
      <c r="B83" s="5">
        <v>31</v>
      </c>
      <c r="C83" s="38" t="str">
        <f t="shared" si="64"/>
        <v>3241</v>
      </c>
      <c r="D83" s="30" t="str">
        <f t="shared" si="65"/>
        <v>3</v>
      </c>
      <c r="E83" s="30" t="str">
        <f t="shared" si="66"/>
        <v>32</v>
      </c>
      <c r="F83" s="24">
        <v>17</v>
      </c>
      <c r="G83" s="37" t="s">
        <v>83</v>
      </c>
      <c r="H83" s="5" t="s">
        <v>84</v>
      </c>
      <c r="I83" s="27">
        <v>30000</v>
      </c>
      <c r="J83" s="28">
        <f t="shared" si="67"/>
        <v>3981.6842524387812</v>
      </c>
      <c r="K83" s="27">
        <v>35968</v>
      </c>
      <c r="L83" s="29">
        <f t="shared" si="53"/>
        <v>1.1989333333333334</v>
      </c>
      <c r="N83" s="27">
        <v>30000</v>
      </c>
      <c r="O83" s="28">
        <f t="shared" si="68"/>
        <v>3981.6842524387812</v>
      </c>
      <c r="P83" s="4">
        <f t="shared" si="55"/>
        <v>0</v>
      </c>
      <c r="Q83" s="28">
        <v>2486.5926453200559</v>
      </c>
      <c r="R83" s="28">
        <v>2486.5926453200559</v>
      </c>
    </row>
    <row r="84" spans="1:18" ht="18" hidden="1" customHeight="1" outlineLevel="1" x14ac:dyDescent="0.25">
      <c r="A84" s="5" t="s">
        <v>94</v>
      </c>
      <c r="B84" s="5">
        <v>31</v>
      </c>
      <c r="C84" s="38" t="str">
        <f t="shared" si="64"/>
        <v>3292</v>
      </c>
      <c r="D84" s="30" t="str">
        <f t="shared" si="65"/>
        <v>3</v>
      </c>
      <c r="E84" s="30" t="str">
        <f t="shared" si="66"/>
        <v>32</v>
      </c>
      <c r="F84" s="24">
        <v>18</v>
      </c>
      <c r="G84" s="37" t="s">
        <v>107</v>
      </c>
      <c r="H84" s="5" t="s">
        <v>108</v>
      </c>
      <c r="I84" s="27">
        <v>10000</v>
      </c>
      <c r="J84" s="28">
        <f t="shared" si="67"/>
        <v>1327.2280841462605</v>
      </c>
      <c r="K84" s="27">
        <v>4212.54</v>
      </c>
      <c r="L84" s="29">
        <f t="shared" si="53"/>
        <v>0.42125400000000002</v>
      </c>
      <c r="N84" s="27">
        <v>10000</v>
      </c>
      <c r="O84" s="28">
        <f t="shared" si="68"/>
        <v>1327.2280841462605</v>
      </c>
      <c r="P84" s="4">
        <f t="shared" si="55"/>
        <v>0</v>
      </c>
      <c r="Q84" s="28">
        <v>828.86421510668526</v>
      </c>
      <c r="R84" s="28">
        <v>828.86421510668526</v>
      </c>
    </row>
    <row r="85" spans="1:18" ht="18" hidden="1" customHeight="1" outlineLevel="1" x14ac:dyDescent="0.25">
      <c r="A85" s="5" t="s">
        <v>94</v>
      </c>
      <c r="B85" s="5">
        <v>31</v>
      </c>
      <c r="C85" s="38" t="str">
        <f t="shared" si="64"/>
        <v>3293</v>
      </c>
      <c r="D85" s="30" t="str">
        <f t="shared" si="65"/>
        <v>3</v>
      </c>
      <c r="E85" s="30" t="str">
        <f t="shared" si="66"/>
        <v>32</v>
      </c>
      <c r="F85" s="24">
        <v>19</v>
      </c>
      <c r="G85" s="37" t="s">
        <v>85</v>
      </c>
      <c r="H85" s="5" t="s">
        <v>86</v>
      </c>
      <c r="I85" s="27">
        <v>10000</v>
      </c>
      <c r="J85" s="28">
        <f t="shared" si="67"/>
        <v>1327.2280841462605</v>
      </c>
      <c r="K85" s="27">
        <v>13346.97</v>
      </c>
      <c r="L85" s="29">
        <f t="shared" si="53"/>
        <v>1.334697</v>
      </c>
      <c r="N85" s="27">
        <v>20000</v>
      </c>
      <c r="O85" s="28">
        <f t="shared" si="68"/>
        <v>2654.4561682925209</v>
      </c>
      <c r="P85" s="4">
        <f t="shared" si="55"/>
        <v>1</v>
      </c>
      <c r="Q85" s="28">
        <v>1657.7284302133705</v>
      </c>
      <c r="R85" s="28">
        <v>1657.7284302133705</v>
      </c>
    </row>
    <row r="86" spans="1:18" ht="18" hidden="1" customHeight="1" outlineLevel="1" x14ac:dyDescent="0.25">
      <c r="A86" s="5" t="s">
        <v>94</v>
      </c>
      <c r="B86" s="5">
        <v>31</v>
      </c>
      <c r="C86" s="38" t="str">
        <f t="shared" si="64"/>
        <v>3295</v>
      </c>
      <c r="D86" s="30" t="str">
        <f t="shared" si="65"/>
        <v>3</v>
      </c>
      <c r="E86" s="30" t="str">
        <f t="shared" si="66"/>
        <v>32</v>
      </c>
      <c r="F86" s="24">
        <v>20</v>
      </c>
      <c r="G86" s="37" t="s">
        <v>58</v>
      </c>
      <c r="H86" s="5" t="s">
        <v>59</v>
      </c>
      <c r="I86" s="27">
        <v>2000</v>
      </c>
      <c r="J86" s="28">
        <f t="shared" si="67"/>
        <v>265.44561682925212</v>
      </c>
      <c r="K86" s="27">
        <v>1690</v>
      </c>
      <c r="L86" s="29">
        <f t="shared" si="53"/>
        <v>0.84499999999999997</v>
      </c>
      <c r="N86" s="27">
        <v>5000</v>
      </c>
      <c r="O86" s="28">
        <f t="shared" si="68"/>
        <v>663.61404207313024</v>
      </c>
      <c r="P86" s="4">
        <f t="shared" si="55"/>
        <v>1.5</v>
      </c>
      <c r="Q86" s="28">
        <v>414.43210755334263</v>
      </c>
      <c r="R86" s="28">
        <v>414.43210755334263</v>
      </c>
    </row>
    <row r="87" spans="1:18" ht="18" hidden="1" customHeight="1" outlineLevel="1" x14ac:dyDescent="0.25">
      <c r="A87" s="5" t="s">
        <v>94</v>
      </c>
      <c r="B87" s="5">
        <v>31</v>
      </c>
      <c r="C87" s="38">
        <f t="shared" si="64"/>
        <v>3299</v>
      </c>
      <c r="D87" s="30" t="str">
        <f t="shared" si="65"/>
        <v>3</v>
      </c>
      <c r="E87" s="30" t="str">
        <f t="shared" si="66"/>
        <v>32</v>
      </c>
      <c r="F87" s="24">
        <v>21</v>
      </c>
      <c r="G87" s="37">
        <v>3299</v>
      </c>
      <c r="H87" s="5" t="s">
        <v>109</v>
      </c>
      <c r="I87" s="27"/>
      <c r="J87" s="28" t="str">
        <f t="shared" si="67"/>
        <v/>
      </c>
      <c r="K87" s="27">
        <v>440</v>
      </c>
      <c r="L87" s="29">
        <f t="shared" si="53"/>
        <v>0</v>
      </c>
      <c r="N87" s="27"/>
      <c r="O87" s="28" t="str">
        <f t="shared" si="68"/>
        <v/>
      </c>
      <c r="P87" s="4">
        <f t="shared" si="55"/>
        <v>0</v>
      </c>
      <c r="Q87" s="28" t="s">
        <v>26</v>
      </c>
      <c r="R87" s="28" t="s">
        <v>26</v>
      </c>
    </row>
    <row r="88" spans="1:18" ht="18" hidden="1" customHeight="1" outlineLevel="1" x14ac:dyDescent="0.25">
      <c r="A88" s="5" t="s">
        <v>94</v>
      </c>
      <c r="B88" s="5">
        <v>31</v>
      </c>
      <c r="C88" s="38">
        <f t="shared" si="64"/>
        <v>3431</v>
      </c>
      <c r="D88" s="30" t="str">
        <f t="shared" si="65"/>
        <v>3</v>
      </c>
      <c r="E88" s="30" t="str">
        <f t="shared" si="66"/>
        <v>34</v>
      </c>
      <c r="F88" s="24">
        <v>22</v>
      </c>
      <c r="G88" s="37">
        <v>3431</v>
      </c>
      <c r="H88" s="5" t="s">
        <v>110</v>
      </c>
      <c r="I88" s="27"/>
      <c r="J88" s="28" t="str">
        <f t="shared" si="67"/>
        <v/>
      </c>
      <c r="K88" s="27">
        <v>1.5</v>
      </c>
      <c r="L88" s="29">
        <f t="shared" si="53"/>
        <v>0</v>
      </c>
      <c r="N88" s="27"/>
      <c r="O88" s="28" t="str">
        <f t="shared" si="68"/>
        <v/>
      </c>
      <c r="P88" s="4">
        <f t="shared" si="55"/>
        <v>0</v>
      </c>
      <c r="Q88" s="28" t="s">
        <v>26</v>
      </c>
      <c r="R88" s="28" t="s">
        <v>26</v>
      </c>
    </row>
    <row r="89" spans="1:18" ht="18" hidden="1" customHeight="1" outlineLevel="1" x14ac:dyDescent="0.25">
      <c r="A89" s="5" t="s">
        <v>94</v>
      </c>
      <c r="B89" s="5">
        <v>31</v>
      </c>
      <c r="C89" s="38">
        <f t="shared" si="64"/>
        <v>3432</v>
      </c>
      <c r="D89" s="30" t="str">
        <f t="shared" si="65"/>
        <v>3</v>
      </c>
      <c r="E89" s="30" t="str">
        <f t="shared" si="66"/>
        <v>34</v>
      </c>
      <c r="F89" s="24">
        <v>23</v>
      </c>
      <c r="G89" s="37">
        <v>3432</v>
      </c>
      <c r="H89" s="5" t="s">
        <v>111</v>
      </c>
      <c r="I89" s="27"/>
      <c r="J89" s="28" t="str">
        <f t="shared" si="67"/>
        <v/>
      </c>
      <c r="K89" s="27">
        <v>298.95</v>
      </c>
      <c r="L89" s="29">
        <f t="shared" si="53"/>
        <v>0</v>
      </c>
      <c r="N89" s="27"/>
      <c r="O89" s="28" t="str">
        <f t="shared" si="68"/>
        <v/>
      </c>
      <c r="P89" s="4">
        <f t="shared" si="55"/>
        <v>0</v>
      </c>
      <c r="Q89" s="28" t="s">
        <v>26</v>
      </c>
      <c r="R89" s="28" t="s">
        <v>26</v>
      </c>
    </row>
    <row r="90" spans="1:18" ht="18" hidden="1" customHeight="1" x14ac:dyDescent="0.25">
      <c r="A90" s="5" t="s">
        <v>94</v>
      </c>
      <c r="B90" s="5">
        <v>31</v>
      </c>
      <c r="C90" s="38"/>
      <c r="F90" s="31"/>
      <c r="G90" s="32"/>
      <c r="H90" s="33" t="s">
        <v>87</v>
      </c>
      <c r="I90" s="34">
        <f>SUM(I91:I95)</f>
        <v>540000</v>
      </c>
      <c r="J90" s="35">
        <f t="shared" ref="J90:K90" si="69">SUM(J91:J95)</f>
        <v>71670.316543898065</v>
      </c>
      <c r="K90" s="34">
        <f t="shared" si="69"/>
        <v>114531.25</v>
      </c>
      <c r="L90" s="36">
        <f t="shared" si="53"/>
        <v>0.21209490740740741</v>
      </c>
      <c r="N90" s="34">
        <f>SUM(N91:N95)</f>
        <v>190690</v>
      </c>
      <c r="O90" s="35">
        <f t="shared" ref="O90" si="70">SUM(O91:O95)</f>
        <v>25308.912336585043</v>
      </c>
      <c r="P90" s="4">
        <f t="shared" si="55"/>
        <v>-0.64687037037037043</v>
      </c>
      <c r="Q90" s="35">
        <f t="shared" ref="Q90:R90" si="71">SUM(Q91:Q95)</f>
        <v>15805.611717869382</v>
      </c>
      <c r="R90" s="35">
        <f t="shared" si="71"/>
        <v>15805.611717869382</v>
      </c>
    </row>
    <row r="91" spans="1:18" ht="18" hidden="1" customHeight="1" outlineLevel="1" x14ac:dyDescent="0.25">
      <c r="A91" s="5" t="s">
        <v>94</v>
      </c>
      <c r="B91" s="5">
        <v>31</v>
      </c>
      <c r="C91" s="38" t="str">
        <f t="shared" ref="C91:C95" si="72">G91</f>
        <v>4221</v>
      </c>
      <c r="D91" s="30" t="str">
        <f t="shared" ref="D91:D95" si="73">LEFT(C91,1)</f>
        <v>4</v>
      </c>
      <c r="E91" s="30" t="str">
        <f t="shared" ref="E91:E95" si="74">LEFT(C91,2)</f>
        <v>42</v>
      </c>
      <c r="F91" s="24">
        <v>24</v>
      </c>
      <c r="G91" s="25" t="s">
        <v>112</v>
      </c>
      <c r="H91" s="5" t="s">
        <v>113</v>
      </c>
      <c r="I91" s="27">
        <v>30000</v>
      </c>
      <c r="J91" s="28">
        <f t="shared" ref="J91:J95" si="75">IF(I91&lt;&gt;0,I91/7.5345,"")</f>
        <v>3981.6842524387812</v>
      </c>
      <c r="K91" s="27">
        <v>59281.94</v>
      </c>
      <c r="L91" s="29">
        <f t="shared" si="53"/>
        <v>1.9760646666666668</v>
      </c>
      <c r="N91" s="27">
        <v>30000</v>
      </c>
      <c r="O91" s="28">
        <f t="shared" ref="O91:O95" si="76">IF(N91&lt;&gt;0,N91/7.5345,"")</f>
        <v>3981.6842524387812</v>
      </c>
      <c r="P91" s="4">
        <f t="shared" si="55"/>
        <v>0</v>
      </c>
      <c r="Q91" s="28">
        <v>2486.5926453200559</v>
      </c>
      <c r="R91" s="28">
        <v>2486.5926453200559</v>
      </c>
    </row>
    <row r="92" spans="1:18" ht="18" hidden="1" customHeight="1" outlineLevel="1" x14ac:dyDescent="0.25">
      <c r="A92" s="5" t="s">
        <v>94</v>
      </c>
      <c r="B92" s="5">
        <v>31</v>
      </c>
      <c r="C92" s="38" t="str">
        <f t="shared" si="72"/>
        <v>4222</v>
      </c>
      <c r="D92" s="30" t="str">
        <f t="shared" si="73"/>
        <v>4</v>
      </c>
      <c r="E92" s="30" t="str">
        <f t="shared" si="74"/>
        <v>42</v>
      </c>
      <c r="F92" s="24">
        <v>25</v>
      </c>
      <c r="G92" s="25" t="s">
        <v>114</v>
      </c>
      <c r="H92" s="5" t="s">
        <v>115</v>
      </c>
      <c r="I92" s="27">
        <v>5000</v>
      </c>
      <c r="J92" s="28">
        <f t="shared" si="75"/>
        <v>663.61404207313024</v>
      </c>
      <c r="L92" s="29">
        <f t="shared" si="53"/>
        <v>0</v>
      </c>
      <c r="N92" s="27">
        <v>5000</v>
      </c>
      <c r="O92" s="28">
        <f t="shared" si="76"/>
        <v>663.61404207313024</v>
      </c>
      <c r="P92" s="4">
        <f t="shared" si="55"/>
        <v>0</v>
      </c>
      <c r="Q92" s="28">
        <v>414.43210755334263</v>
      </c>
      <c r="R92" s="28">
        <v>414.43210755334263</v>
      </c>
    </row>
    <row r="93" spans="1:18" ht="18" hidden="1" customHeight="1" outlineLevel="1" x14ac:dyDescent="0.25">
      <c r="A93" s="5" t="s">
        <v>94</v>
      </c>
      <c r="B93" s="5">
        <v>31</v>
      </c>
      <c r="C93" s="38" t="str">
        <f t="shared" si="72"/>
        <v>4225</v>
      </c>
      <c r="D93" s="30" t="str">
        <f t="shared" si="73"/>
        <v>4</v>
      </c>
      <c r="E93" s="30" t="str">
        <f t="shared" si="74"/>
        <v>42</v>
      </c>
      <c r="F93" s="24">
        <v>26</v>
      </c>
      <c r="G93" s="25" t="s">
        <v>88</v>
      </c>
      <c r="H93" s="5" t="s">
        <v>89</v>
      </c>
      <c r="I93" s="27">
        <v>500000</v>
      </c>
      <c r="J93" s="28">
        <f t="shared" si="75"/>
        <v>66361.404207313026</v>
      </c>
      <c r="K93" s="27">
        <v>51601.31</v>
      </c>
      <c r="L93" s="29">
        <f t="shared" si="53"/>
        <v>0.10320261999999999</v>
      </c>
      <c r="N93" s="27">
        <v>150690</v>
      </c>
      <c r="O93" s="28">
        <f t="shared" si="76"/>
        <v>20000</v>
      </c>
      <c r="P93" s="4">
        <f t="shared" si="55"/>
        <v>-0.69862000000000002</v>
      </c>
      <c r="Q93" s="28">
        <v>12490.154857442642</v>
      </c>
      <c r="R93" s="28">
        <v>12490.154857442642</v>
      </c>
    </row>
    <row r="94" spans="1:18" ht="18" hidden="1" customHeight="1" outlineLevel="1" x14ac:dyDescent="0.25">
      <c r="A94" s="5" t="s">
        <v>94</v>
      </c>
      <c r="B94" s="5">
        <v>31</v>
      </c>
      <c r="C94" s="38" t="str">
        <f t="shared" si="72"/>
        <v>4227</v>
      </c>
      <c r="D94" s="30" t="str">
        <f t="shared" si="73"/>
        <v>4</v>
      </c>
      <c r="E94" s="30" t="str">
        <f t="shared" si="74"/>
        <v>42</v>
      </c>
      <c r="F94" s="24">
        <v>27</v>
      </c>
      <c r="G94" s="25" t="s">
        <v>116</v>
      </c>
      <c r="H94" s="5" t="s">
        <v>117</v>
      </c>
      <c r="I94" s="27">
        <v>0</v>
      </c>
      <c r="J94" s="28" t="str">
        <f t="shared" si="75"/>
        <v/>
      </c>
      <c r="K94" s="27">
        <v>3648</v>
      </c>
      <c r="L94" s="29">
        <f t="shared" si="53"/>
        <v>0</v>
      </c>
      <c r="N94" s="27"/>
      <c r="O94" s="28" t="str">
        <f t="shared" si="76"/>
        <v/>
      </c>
      <c r="P94" s="4">
        <f t="shared" si="55"/>
        <v>0</v>
      </c>
    </row>
    <row r="95" spans="1:18" ht="18" hidden="1" customHeight="1" outlineLevel="1" x14ac:dyDescent="0.25">
      <c r="A95" s="5" t="s">
        <v>94</v>
      </c>
      <c r="B95" s="5">
        <v>31</v>
      </c>
      <c r="C95" s="38" t="str">
        <f t="shared" si="72"/>
        <v>4241</v>
      </c>
      <c r="D95" s="30" t="str">
        <f t="shared" si="73"/>
        <v>4</v>
      </c>
      <c r="E95" s="30" t="str">
        <f t="shared" si="74"/>
        <v>42</v>
      </c>
      <c r="F95" s="24">
        <v>28</v>
      </c>
      <c r="G95" s="25" t="s">
        <v>90</v>
      </c>
      <c r="H95" s="5" t="s">
        <v>118</v>
      </c>
      <c r="I95" s="27">
        <v>5000</v>
      </c>
      <c r="J95" s="28">
        <f t="shared" si="75"/>
        <v>663.61404207313024</v>
      </c>
      <c r="L95" s="29">
        <f t="shared" si="53"/>
        <v>0</v>
      </c>
      <c r="N95" s="27">
        <v>5000</v>
      </c>
      <c r="O95" s="28">
        <f t="shared" si="76"/>
        <v>663.61404207313024</v>
      </c>
      <c r="P95" s="4">
        <f t="shared" si="55"/>
        <v>0</v>
      </c>
      <c r="Q95" s="28">
        <v>414.43210755334263</v>
      </c>
      <c r="R95" s="28">
        <v>414.43210755334263</v>
      </c>
    </row>
    <row r="96" spans="1:18" ht="27.95" hidden="1" customHeight="1" x14ac:dyDescent="0.25">
      <c r="A96" s="5" t="s">
        <v>94</v>
      </c>
      <c r="B96" s="5">
        <v>52</v>
      </c>
      <c r="F96" s="18"/>
      <c r="G96" s="19" t="s">
        <v>38</v>
      </c>
      <c r="H96" s="20" t="s">
        <v>39</v>
      </c>
      <c r="I96" s="21">
        <f>I97+I121</f>
        <v>1997293</v>
      </c>
      <c r="J96" s="22">
        <f>J97+J121</f>
        <v>265086.33618687373</v>
      </c>
      <c r="K96" s="21">
        <f>K97+K121</f>
        <v>1397349.7700000003</v>
      </c>
      <c r="L96" s="23">
        <f t="shared" si="53"/>
        <v>0.69962182313761689</v>
      </c>
      <c r="N96" s="21">
        <f>N97+N121</f>
        <v>1720640</v>
      </c>
      <c r="O96" s="22">
        <f>O97+O121</f>
        <v>228368.17307054214</v>
      </c>
      <c r="P96" s="4">
        <f t="shared" si="55"/>
        <v>-0.13851397867013004</v>
      </c>
      <c r="Q96" s="22">
        <f>Q97+Q121</f>
        <v>178018.1972260933</v>
      </c>
      <c r="R96" s="22">
        <f>R97+R121</f>
        <v>81456.57913597452</v>
      </c>
    </row>
    <row r="97" spans="1:18" ht="18" hidden="1" customHeight="1" x14ac:dyDescent="0.25">
      <c r="A97" s="5" t="s">
        <v>94</v>
      </c>
      <c r="B97" s="5">
        <v>52</v>
      </c>
      <c r="F97" s="31"/>
      <c r="G97" s="32"/>
      <c r="H97" s="33" t="s">
        <v>49</v>
      </c>
      <c r="I97" s="34">
        <f>SUM(I98:I120)</f>
        <v>1978793</v>
      </c>
      <c r="J97" s="35">
        <f t="shared" ref="J97:K97" si="77">SUM(J98:J120)</f>
        <v>262630.96423120314</v>
      </c>
      <c r="K97" s="34">
        <f t="shared" si="77"/>
        <v>1366049.7300000002</v>
      </c>
      <c r="L97" s="36">
        <f t="shared" si="53"/>
        <v>0.69034493754526127</v>
      </c>
      <c r="N97" s="34">
        <f t="shared" ref="N97:O97" si="78">SUM(N98:N120)</f>
        <v>1710640</v>
      </c>
      <c r="O97" s="35">
        <f t="shared" si="78"/>
        <v>227040.94498639589</v>
      </c>
      <c r="P97" s="4">
        <f t="shared" si="55"/>
        <v>-0.13551341651198479</v>
      </c>
      <c r="Q97" s="35">
        <f t="shared" ref="Q97:R97" si="79">SUM(Q98:Q120)</f>
        <v>176690.96914194705</v>
      </c>
      <c r="R97" s="35">
        <f t="shared" si="79"/>
        <v>80129.351051828256</v>
      </c>
    </row>
    <row r="98" spans="1:18" ht="18" hidden="1" customHeight="1" outlineLevel="1" x14ac:dyDescent="0.25">
      <c r="A98" s="5" t="s">
        <v>94</v>
      </c>
      <c r="B98" s="5">
        <v>52</v>
      </c>
      <c r="C98" s="30" t="str">
        <f t="shared" ref="C98:C120" si="80">G98</f>
        <v>3111</v>
      </c>
      <c r="D98" s="30" t="str">
        <f t="shared" ref="D98:D120" si="81">LEFT(C98,1)</f>
        <v>3</v>
      </c>
      <c r="E98" s="30" t="str">
        <f t="shared" ref="E98:E120" si="82">LEFT(C98,2)</f>
        <v>31</v>
      </c>
      <c r="F98" s="24">
        <v>1</v>
      </c>
      <c r="G98" s="25" t="s">
        <v>50</v>
      </c>
      <c r="H98" s="5" t="s">
        <v>51</v>
      </c>
      <c r="I98" s="27">
        <v>828100</v>
      </c>
      <c r="J98" s="28">
        <f t="shared" ref="J98:J120" si="83">IF(I98&lt;&gt;0,I98/7.5345,"")</f>
        <v>109907.75764815183</v>
      </c>
      <c r="K98" s="27">
        <v>564418.16</v>
      </c>
      <c r="L98" s="29">
        <f t="shared" si="53"/>
        <v>0.68158212776234761</v>
      </c>
      <c r="N98" s="27">
        <v>892600</v>
      </c>
      <c r="O98" s="28">
        <f t="shared" ref="O98:O120" si="84">IF(N98&lt;&gt;0,N98/7.5345,"")</f>
        <v>118468.37879089521</v>
      </c>
      <c r="P98" s="4">
        <f t="shared" si="55"/>
        <v>7.7889143823209661E-2</v>
      </c>
      <c r="Q98" s="28">
        <v>80863.289999999994</v>
      </c>
      <c r="R98" s="28">
        <v>16772</v>
      </c>
    </row>
    <row r="99" spans="1:18" ht="18" hidden="1" customHeight="1" outlineLevel="1" x14ac:dyDescent="0.25">
      <c r="A99" s="5" t="s">
        <v>94</v>
      </c>
      <c r="B99" s="5">
        <v>52</v>
      </c>
      <c r="C99" s="30" t="str">
        <f t="shared" si="80"/>
        <v>3121</v>
      </c>
      <c r="D99" s="30" t="str">
        <f t="shared" si="81"/>
        <v>3</v>
      </c>
      <c r="E99" s="30" t="str">
        <f t="shared" si="82"/>
        <v>31</v>
      </c>
      <c r="F99" s="24">
        <v>2</v>
      </c>
      <c r="G99" s="25" t="s">
        <v>52</v>
      </c>
      <c r="H99" s="5" t="s">
        <v>53</v>
      </c>
      <c r="I99" s="27">
        <v>23400</v>
      </c>
      <c r="J99" s="28">
        <f t="shared" si="83"/>
        <v>3105.7137169022494</v>
      </c>
      <c r="K99" s="27">
        <v>10500</v>
      </c>
      <c r="L99" s="29">
        <f t="shared" si="53"/>
        <v>0.44871794871794873</v>
      </c>
      <c r="N99" s="27">
        <v>23400</v>
      </c>
      <c r="O99" s="28">
        <f t="shared" si="84"/>
        <v>3105.7137169022494</v>
      </c>
      <c r="P99" s="4">
        <f t="shared" si="55"/>
        <v>0</v>
      </c>
      <c r="Q99" s="28">
        <v>1500</v>
      </c>
      <c r="R99" s="28">
        <v>1500</v>
      </c>
    </row>
    <row r="100" spans="1:18" ht="18" hidden="1" customHeight="1" outlineLevel="1" x14ac:dyDescent="0.25">
      <c r="A100" s="5" t="s">
        <v>94</v>
      </c>
      <c r="B100" s="5">
        <v>52</v>
      </c>
      <c r="C100" s="30" t="str">
        <f t="shared" si="80"/>
        <v>3132</v>
      </c>
      <c r="D100" s="30" t="str">
        <f t="shared" si="81"/>
        <v>3</v>
      </c>
      <c r="E100" s="30" t="str">
        <f t="shared" si="82"/>
        <v>31</v>
      </c>
      <c r="F100" s="24">
        <v>3</v>
      </c>
      <c r="G100" s="25" t="s">
        <v>54</v>
      </c>
      <c r="H100" s="5" t="s">
        <v>55</v>
      </c>
      <c r="I100" s="27">
        <v>136640</v>
      </c>
      <c r="J100" s="28">
        <f t="shared" si="83"/>
        <v>18135.244541774504</v>
      </c>
      <c r="K100" s="27">
        <v>67102.990000000005</v>
      </c>
      <c r="L100" s="29">
        <f t="shared" si="53"/>
        <v>0.4910933108899298</v>
      </c>
      <c r="N100" s="27">
        <v>147280</v>
      </c>
      <c r="O100" s="28">
        <f t="shared" si="84"/>
        <v>19547.415223306125</v>
      </c>
      <c r="P100" s="4">
        <f t="shared" si="55"/>
        <v>7.7868852459016313E-2</v>
      </c>
      <c r="Q100" s="28">
        <v>13342.71</v>
      </c>
      <c r="R100" s="28">
        <v>2767</v>
      </c>
    </row>
    <row r="101" spans="1:18" ht="18" hidden="1" customHeight="1" outlineLevel="1" x14ac:dyDescent="0.25">
      <c r="A101" s="5" t="s">
        <v>94</v>
      </c>
      <c r="B101" s="5">
        <v>52</v>
      </c>
      <c r="C101" s="30" t="str">
        <f t="shared" si="80"/>
        <v>3211</v>
      </c>
      <c r="D101" s="30" t="str">
        <f t="shared" si="81"/>
        <v>3</v>
      </c>
      <c r="E101" s="30" t="str">
        <f t="shared" si="82"/>
        <v>32</v>
      </c>
      <c r="F101" s="24">
        <v>4</v>
      </c>
      <c r="G101" s="25" t="s">
        <v>68</v>
      </c>
      <c r="H101" s="5" t="s">
        <v>69</v>
      </c>
      <c r="I101" s="27">
        <v>319553</v>
      </c>
      <c r="J101" s="28">
        <f t="shared" si="83"/>
        <v>42411.971597318996</v>
      </c>
      <c r="K101" s="27">
        <v>103488.72</v>
      </c>
      <c r="L101" s="29">
        <f t="shared" si="53"/>
        <v>0.32385463444248686</v>
      </c>
      <c r="N101" s="27">
        <v>100000</v>
      </c>
      <c r="O101" s="28">
        <f t="shared" si="84"/>
        <v>13272.280841462605</v>
      </c>
      <c r="P101" s="4">
        <f t="shared" si="55"/>
        <v>-0.68706286594086108</v>
      </c>
      <c r="Q101" s="28">
        <v>10000</v>
      </c>
      <c r="R101" s="28">
        <v>13272.280841462605</v>
      </c>
    </row>
    <row r="102" spans="1:18" ht="18" hidden="1" customHeight="1" outlineLevel="1" x14ac:dyDescent="0.25">
      <c r="A102" s="5" t="s">
        <v>94</v>
      </c>
      <c r="B102" s="5">
        <v>52</v>
      </c>
      <c r="C102" s="30" t="str">
        <f t="shared" si="80"/>
        <v>3212</v>
      </c>
      <c r="D102" s="30" t="str">
        <f t="shared" si="81"/>
        <v>3</v>
      </c>
      <c r="E102" s="30" t="str">
        <f t="shared" si="82"/>
        <v>32</v>
      </c>
      <c r="F102" s="24">
        <v>5</v>
      </c>
      <c r="G102" s="25" t="s">
        <v>56</v>
      </c>
      <c r="H102" s="5" t="s">
        <v>70</v>
      </c>
      <c r="I102" s="27">
        <v>24360</v>
      </c>
      <c r="J102" s="28">
        <f t="shared" si="83"/>
        <v>3233.1276129802905</v>
      </c>
      <c r="K102" s="27">
        <v>11097.84</v>
      </c>
      <c r="L102" s="29">
        <f t="shared" si="53"/>
        <v>0.45557635467980295</v>
      </c>
      <c r="N102" s="27">
        <v>24360</v>
      </c>
      <c r="O102" s="28">
        <f t="shared" si="84"/>
        <v>3233.1276129802905</v>
      </c>
      <c r="P102" s="4">
        <f t="shared" si="55"/>
        <v>0</v>
      </c>
      <c r="Q102" s="28">
        <v>1500</v>
      </c>
      <c r="R102" s="28">
        <v>1500</v>
      </c>
    </row>
    <row r="103" spans="1:18" ht="18" hidden="1" customHeight="1" outlineLevel="1" x14ac:dyDescent="0.25">
      <c r="A103" s="5" t="s">
        <v>94</v>
      </c>
      <c r="B103" s="5">
        <v>52</v>
      </c>
      <c r="C103" s="30" t="str">
        <f t="shared" si="80"/>
        <v>3213</v>
      </c>
      <c r="D103" s="30" t="str">
        <f t="shared" si="81"/>
        <v>3</v>
      </c>
      <c r="E103" s="30" t="str">
        <f t="shared" si="82"/>
        <v>32</v>
      </c>
      <c r="F103" s="24">
        <v>6</v>
      </c>
      <c r="G103" s="25" t="s">
        <v>71</v>
      </c>
      <c r="H103" s="5" t="s">
        <v>72</v>
      </c>
      <c r="I103" s="27">
        <v>30000</v>
      </c>
      <c r="J103" s="28">
        <f t="shared" si="83"/>
        <v>3981.6842524387812</v>
      </c>
      <c r="K103" s="27">
        <v>5557.33</v>
      </c>
      <c r="L103" s="29">
        <f t="shared" si="53"/>
        <v>0.18524433333333334</v>
      </c>
      <c r="N103" s="27">
        <v>30000</v>
      </c>
      <c r="O103" s="28">
        <f t="shared" si="84"/>
        <v>3981.6842524387812</v>
      </c>
      <c r="P103" s="4">
        <f t="shared" si="55"/>
        <v>0</v>
      </c>
      <c r="Q103" s="28">
        <v>3981.6842524387812</v>
      </c>
      <c r="R103" s="28">
        <v>2000</v>
      </c>
    </row>
    <row r="104" spans="1:18" ht="18" hidden="1" customHeight="1" outlineLevel="1" x14ac:dyDescent="0.25">
      <c r="A104" s="5" t="s">
        <v>94</v>
      </c>
      <c r="B104" s="5">
        <v>52</v>
      </c>
      <c r="C104" s="30" t="str">
        <f t="shared" si="80"/>
        <v>3214</v>
      </c>
      <c r="D104" s="30" t="str">
        <f t="shared" si="81"/>
        <v>3</v>
      </c>
      <c r="E104" s="30" t="str">
        <f t="shared" si="82"/>
        <v>32</v>
      </c>
      <c r="F104" s="24">
        <v>7</v>
      </c>
      <c r="G104" s="25" t="s">
        <v>119</v>
      </c>
      <c r="H104" s="5" t="s">
        <v>120</v>
      </c>
      <c r="I104" s="27"/>
      <c r="J104" s="28" t="str">
        <f t="shared" si="83"/>
        <v/>
      </c>
      <c r="K104" s="27">
        <v>80</v>
      </c>
      <c r="L104" s="29">
        <f t="shared" si="53"/>
        <v>0</v>
      </c>
      <c r="N104" s="27"/>
      <c r="O104" s="28" t="str">
        <f t="shared" si="84"/>
        <v/>
      </c>
      <c r="P104" s="4">
        <f t="shared" si="55"/>
        <v>0</v>
      </c>
      <c r="Q104" s="28" t="s">
        <v>26</v>
      </c>
      <c r="R104" s="28" t="s">
        <v>26</v>
      </c>
    </row>
    <row r="105" spans="1:18" ht="18" hidden="1" customHeight="1" outlineLevel="1" x14ac:dyDescent="0.25">
      <c r="A105" s="5" t="s">
        <v>94</v>
      </c>
      <c r="B105" s="5">
        <v>52</v>
      </c>
      <c r="C105" s="30" t="str">
        <f t="shared" si="80"/>
        <v>3221</v>
      </c>
      <c r="D105" s="30" t="str">
        <f t="shared" si="81"/>
        <v>3</v>
      </c>
      <c r="E105" s="30" t="str">
        <f t="shared" si="82"/>
        <v>32</v>
      </c>
      <c r="F105" s="24">
        <v>8</v>
      </c>
      <c r="G105" s="25" t="s">
        <v>73</v>
      </c>
      <c r="H105" s="5" t="s">
        <v>74</v>
      </c>
      <c r="I105" s="27">
        <v>27500</v>
      </c>
      <c r="J105" s="28">
        <f t="shared" si="83"/>
        <v>3649.8772314022162</v>
      </c>
      <c r="K105" s="27">
        <v>17301.93</v>
      </c>
      <c r="L105" s="29">
        <f t="shared" si="53"/>
        <v>0.62916109090909089</v>
      </c>
      <c r="N105" s="27">
        <v>28000</v>
      </c>
      <c r="O105" s="28">
        <f t="shared" si="84"/>
        <v>3716.2386356095294</v>
      </c>
      <c r="P105" s="4">
        <f t="shared" si="55"/>
        <v>1.8181818181818077E-2</v>
      </c>
      <c r="Q105" s="28">
        <v>3716.2386356095294</v>
      </c>
      <c r="R105" s="28">
        <v>2000</v>
      </c>
    </row>
    <row r="106" spans="1:18" ht="18" hidden="1" customHeight="1" outlineLevel="1" x14ac:dyDescent="0.25">
      <c r="A106" s="5" t="s">
        <v>94</v>
      </c>
      <c r="B106" s="5">
        <v>52</v>
      </c>
      <c r="C106" s="30" t="str">
        <f t="shared" si="80"/>
        <v>3223</v>
      </c>
      <c r="D106" s="30" t="str">
        <f t="shared" si="81"/>
        <v>3</v>
      </c>
      <c r="E106" s="30" t="str">
        <f t="shared" si="82"/>
        <v>32</v>
      </c>
      <c r="F106" s="24">
        <v>9</v>
      </c>
      <c r="G106" s="25" t="s">
        <v>95</v>
      </c>
      <c r="H106" s="5" t="s">
        <v>96</v>
      </c>
      <c r="I106" s="27"/>
      <c r="J106" s="28" t="str">
        <f t="shared" si="83"/>
        <v/>
      </c>
      <c r="L106" s="29">
        <f t="shared" si="53"/>
        <v>0</v>
      </c>
      <c r="N106" s="27"/>
      <c r="O106" s="28" t="str">
        <f t="shared" si="84"/>
        <v/>
      </c>
      <c r="P106" s="4">
        <f t="shared" si="55"/>
        <v>0</v>
      </c>
      <c r="Q106" s="28" t="s">
        <v>26</v>
      </c>
      <c r="R106" s="28" t="s">
        <v>26</v>
      </c>
    </row>
    <row r="107" spans="1:18" ht="18" hidden="1" customHeight="1" outlineLevel="1" x14ac:dyDescent="0.25">
      <c r="A107" s="5" t="s">
        <v>94</v>
      </c>
      <c r="B107" s="5">
        <v>52</v>
      </c>
      <c r="C107" s="30" t="str">
        <f t="shared" si="80"/>
        <v>3224</v>
      </c>
      <c r="D107" s="30" t="str">
        <f t="shared" si="81"/>
        <v>3</v>
      </c>
      <c r="E107" s="30" t="str">
        <f t="shared" si="82"/>
        <v>32</v>
      </c>
      <c r="F107" s="24">
        <v>10</v>
      </c>
      <c r="G107" s="25" t="s">
        <v>97</v>
      </c>
      <c r="H107" s="5" t="s">
        <v>98</v>
      </c>
      <c r="I107" s="27"/>
      <c r="J107" s="28" t="str">
        <f t="shared" si="83"/>
        <v/>
      </c>
      <c r="K107" s="27">
        <v>354.98</v>
      </c>
      <c r="L107" s="29">
        <f t="shared" si="53"/>
        <v>0</v>
      </c>
      <c r="N107" s="27"/>
      <c r="O107" s="28" t="str">
        <f t="shared" si="84"/>
        <v/>
      </c>
      <c r="P107" s="4">
        <f t="shared" si="55"/>
        <v>0</v>
      </c>
      <c r="Q107" s="28" t="s">
        <v>26</v>
      </c>
      <c r="R107" s="28" t="s">
        <v>26</v>
      </c>
    </row>
    <row r="108" spans="1:18" ht="18" hidden="1" customHeight="1" outlineLevel="1" x14ac:dyDescent="0.25">
      <c r="A108" s="5" t="s">
        <v>94</v>
      </c>
      <c r="B108" s="5">
        <v>52</v>
      </c>
      <c r="C108" s="30" t="str">
        <f t="shared" si="80"/>
        <v>3225</v>
      </c>
      <c r="D108" s="30" t="str">
        <f t="shared" si="81"/>
        <v>3</v>
      </c>
      <c r="E108" s="30" t="str">
        <f t="shared" si="82"/>
        <v>32</v>
      </c>
      <c r="F108" s="24">
        <v>11</v>
      </c>
      <c r="G108" s="25" t="s">
        <v>75</v>
      </c>
      <c r="H108" s="5" t="s">
        <v>76</v>
      </c>
      <c r="I108" s="27">
        <v>7180</v>
      </c>
      <c r="J108" s="28">
        <f t="shared" si="83"/>
        <v>952.94976441701499</v>
      </c>
      <c r="K108" s="27">
        <v>436</v>
      </c>
      <c r="L108" s="29">
        <f t="shared" si="53"/>
        <v>6.0724233983286906E-2</v>
      </c>
      <c r="N108" s="27">
        <v>7000</v>
      </c>
      <c r="O108" s="28">
        <f t="shared" si="84"/>
        <v>929.05965890238235</v>
      </c>
      <c r="P108" s="4">
        <f t="shared" si="55"/>
        <v>-2.5069637883008311E-2</v>
      </c>
      <c r="Q108" s="28">
        <v>1000</v>
      </c>
      <c r="R108" s="28">
        <v>1000</v>
      </c>
    </row>
    <row r="109" spans="1:18" ht="18" hidden="1" customHeight="1" outlineLevel="1" x14ac:dyDescent="0.25">
      <c r="A109" s="5" t="s">
        <v>94</v>
      </c>
      <c r="B109" s="5">
        <v>52</v>
      </c>
      <c r="C109" s="30" t="str">
        <f t="shared" si="80"/>
        <v>3227</v>
      </c>
      <c r="D109" s="30" t="str">
        <f t="shared" si="81"/>
        <v>3</v>
      </c>
      <c r="E109" s="30" t="str">
        <f t="shared" si="82"/>
        <v>32</v>
      </c>
      <c r="F109" s="24">
        <v>12</v>
      </c>
      <c r="G109" s="25" t="s">
        <v>99</v>
      </c>
      <c r="H109" s="5" t="s">
        <v>100</v>
      </c>
      <c r="I109" s="27"/>
      <c r="J109" s="28" t="str">
        <f t="shared" si="83"/>
        <v/>
      </c>
      <c r="L109" s="29">
        <f t="shared" si="53"/>
        <v>0</v>
      </c>
      <c r="N109" s="27"/>
      <c r="O109" s="28" t="str">
        <f t="shared" si="84"/>
        <v/>
      </c>
      <c r="P109" s="4">
        <f t="shared" si="55"/>
        <v>0</v>
      </c>
      <c r="Q109" s="28" t="s">
        <v>26</v>
      </c>
      <c r="R109" s="28" t="s">
        <v>26</v>
      </c>
    </row>
    <row r="110" spans="1:18" ht="18" hidden="1" customHeight="1" outlineLevel="1" x14ac:dyDescent="0.25">
      <c r="A110" s="5" t="s">
        <v>94</v>
      </c>
      <c r="B110" s="5">
        <v>52</v>
      </c>
      <c r="C110" s="30" t="str">
        <f t="shared" si="80"/>
        <v>3231</v>
      </c>
      <c r="D110" s="30" t="str">
        <f t="shared" si="81"/>
        <v>3</v>
      </c>
      <c r="E110" s="30" t="str">
        <f t="shared" si="82"/>
        <v>32</v>
      </c>
      <c r="F110" s="24">
        <v>13</v>
      </c>
      <c r="G110" s="25" t="s">
        <v>101</v>
      </c>
      <c r="H110" s="5" t="s">
        <v>102</v>
      </c>
      <c r="I110" s="27"/>
      <c r="J110" s="28" t="str">
        <f t="shared" si="83"/>
        <v/>
      </c>
      <c r="K110" s="27">
        <v>1455.12</v>
      </c>
      <c r="L110" s="29">
        <f t="shared" si="53"/>
        <v>0</v>
      </c>
      <c r="N110" s="27"/>
      <c r="O110" s="28" t="str">
        <f t="shared" si="84"/>
        <v/>
      </c>
      <c r="P110" s="4">
        <f t="shared" si="55"/>
        <v>0</v>
      </c>
      <c r="Q110" s="28" t="s">
        <v>26</v>
      </c>
      <c r="R110" s="28" t="s">
        <v>26</v>
      </c>
    </row>
    <row r="111" spans="1:18" ht="18" hidden="1" customHeight="1" outlineLevel="1" x14ac:dyDescent="0.25">
      <c r="A111" s="5" t="s">
        <v>94</v>
      </c>
      <c r="B111" s="5">
        <v>52</v>
      </c>
      <c r="C111" s="30" t="str">
        <f t="shared" si="80"/>
        <v>3232</v>
      </c>
      <c r="D111" s="30" t="str">
        <f t="shared" si="81"/>
        <v>3</v>
      </c>
      <c r="E111" s="30" t="str">
        <f t="shared" si="82"/>
        <v>32</v>
      </c>
      <c r="F111" s="24">
        <v>14</v>
      </c>
      <c r="G111" s="25" t="s">
        <v>77</v>
      </c>
      <c r="H111" s="5" t="s">
        <v>78</v>
      </c>
      <c r="I111" s="27">
        <v>1000</v>
      </c>
      <c r="J111" s="28">
        <f t="shared" si="83"/>
        <v>132.72280841462606</v>
      </c>
      <c r="L111" s="29">
        <f t="shared" si="53"/>
        <v>0</v>
      </c>
      <c r="N111" s="27"/>
      <c r="O111" s="28" t="str">
        <f t="shared" si="84"/>
        <v/>
      </c>
      <c r="P111" s="4">
        <f t="shared" si="55"/>
        <v>-1</v>
      </c>
      <c r="Q111" s="28" t="s">
        <v>26</v>
      </c>
      <c r="R111" s="28" t="s">
        <v>26</v>
      </c>
    </row>
    <row r="112" spans="1:18" ht="18" hidden="1" customHeight="1" outlineLevel="1" x14ac:dyDescent="0.25">
      <c r="A112" s="5" t="s">
        <v>94</v>
      </c>
      <c r="B112" s="5">
        <v>52</v>
      </c>
      <c r="C112" s="30" t="str">
        <f t="shared" si="80"/>
        <v>3233</v>
      </c>
      <c r="D112" s="30" t="str">
        <f t="shared" si="81"/>
        <v>3</v>
      </c>
      <c r="E112" s="30" t="str">
        <f t="shared" si="82"/>
        <v>32</v>
      </c>
      <c r="F112" s="24">
        <v>15</v>
      </c>
      <c r="G112" s="25" t="s">
        <v>79</v>
      </c>
      <c r="H112" s="5" t="s">
        <v>80</v>
      </c>
      <c r="I112" s="27"/>
      <c r="J112" s="28" t="str">
        <f t="shared" si="83"/>
        <v/>
      </c>
      <c r="K112" s="27">
        <v>11526.5</v>
      </c>
      <c r="L112" s="29">
        <f t="shared" si="53"/>
        <v>0</v>
      </c>
      <c r="N112" s="27"/>
      <c r="O112" s="28" t="str">
        <f t="shared" si="84"/>
        <v/>
      </c>
      <c r="P112" s="4">
        <f t="shared" si="55"/>
        <v>0</v>
      </c>
      <c r="Q112" s="28" t="s">
        <v>26</v>
      </c>
      <c r="R112" s="28" t="s">
        <v>26</v>
      </c>
    </row>
    <row r="113" spans="1:18" ht="18" hidden="1" customHeight="1" outlineLevel="1" x14ac:dyDescent="0.25">
      <c r="A113" s="5" t="s">
        <v>94</v>
      </c>
      <c r="B113" s="5">
        <v>52</v>
      </c>
      <c r="C113" s="30" t="str">
        <f t="shared" si="80"/>
        <v>3235</v>
      </c>
      <c r="D113" s="30" t="str">
        <f t="shared" si="81"/>
        <v>3</v>
      </c>
      <c r="E113" s="30" t="str">
        <f t="shared" si="82"/>
        <v>32</v>
      </c>
      <c r="F113" s="24">
        <v>16</v>
      </c>
      <c r="G113" s="25" t="s">
        <v>103</v>
      </c>
      <c r="H113" s="5" t="s">
        <v>104</v>
      </c>
      <c r="I113" s="27"/>
      <c r="J113" s="28" t="str">
        <f t="shared" si="83"/>
        <v/>
      </c>
      <c r="K113" s="27">
        <v>4200</v>
      </c>
      <c r="L113" s="29">
        <f t="shared" si="53"/>
        <v>0</v>
      </c>
      <c r="N113" s="27"/>
      <c r="O113" s="28" t="str">
        <f t="shared" si="84"/>
        <v/>
      </c>
      <c r="P113" s="4">
        <f t="shared" si="55"/>
        <v>0</v>
      </c>
      <c r="Q113" s="28" t="s">
        <v>26</v>
      </c>
      <c r="R113" s="28" t="s">
        <v>26</v>
      </c>
    </row>
    <row r="114" spans="1:18" ht="18" hidden="1" customHeight="1" outlineLevel="1" x14ac:dyDescent="0.25">
      <c r="A114" s="5" t="s">
        <v>94</v>
      </c>
      <c r="B114" s="5">
        <v>52</v>
      </c>
      <c r="C114" s="30" t="str">
        <f t="shared" si="80"/>
        <v>3237</v>
      </c>
      <c r="D114" s="30" t="str">
        <f t="shared" si="81"/>
        <v>3</v>
      </c>
      <c r="E114" s="30" t="str">
        <f t="shared" si="82"/>
        <v>32</v>
      </c>
      <c r="F114" s="24">
        <v>17</v>
      </c>
      <c r="G114" s="25" t="s">
        <v>62</v>
      </c>
      <c r="H114" s="5" t="s">
        <v>63</v>
      </c>
      <c r="I114" s="27">
        <v>349500</v>
      </c>
      <c r="J114" s="28">
        <f t="shared" si="83"/>
        <v>46386.621540911801</v>
      </c>
      <c r="K114" s="27">
        <v>455572.53</v>
      </c>
      <c r="L114" s="29">
        <f t="shared" si="53"/>
        <v>1.3034979399141631</v>
      </c>
      <c r="N114" s="27">
        <v>340000</v>
      </c>
      <c r="O114" s="28">
        <f t="shared" si="84"/>
        <v>45125.754860972855</v>
      </c>
      <c r="P114" s="4">
        <f t="shared" si="55"/>
        <v>-2.7181688125894166E-2</v>
      </c>
      <c r="Q114" s="28">
        <v>45125.754860972855</v>
      </c>
      <c r="R114" s="28">
        <v>29000</v>
      </c>
    </row>
    <row r="115" spans="1:18" ht="18" hidden="1" customHeight="1" outlineLevel="1" x14ac:dyDescent="0.25">
      <c r="A115" s="5" t="s">
        <v>94</v>
      </c>
      <c r="B115" s="5">
        <v>52</v>
      </c>
      <c r="C115" s="30" t="str">
        <f t="shared" si="80"/>
        <v>3239</v>
      </c>
      <c r="D115" s="30" t="str">
        <f t="shared" si="81"/>
        <v>3</v>
      </c>
      <c r="E115" s="30" t="str">
        <f t="shared" si="82"/>
        <v>32</v>
      </c>
      <c r="F115" s="24">
        <v>18</v>
      </c>
      <c r="G115" s="25" t="s">
        <v>81</v>
      </c>
      <c r="H115" s="5" t="s">
        <v>82</v>
      </c>
      <c r="I115" s="27">
        <v>63000</v>
      </c>
      <c r="J115" s="28">
        <f t="shared" si="83"/>
        <v>8361.5369301214414</v>
      </c>
      <c r="K115" s="27">
        <v>66237.08</v>
      </c>
      <c r="L115" s="29">
        <f t="shared" si="53"/>
        <v>1.0513822222222222</v>
      </c>
      <c r="N115" s="27">
        <v>63000</v>
      </c>
      <c r="O115" s="28">
        <f t="shared" si="84"/>
        <v>8361.5369301214414</v>
      </c>
      <c r="P115" s="4">
        <f t="shared" si="55"/>
        <v>0</v>
      </c>
      <c r="Q115" s="28">
        <v>8361.5369301214414</v>
      </c>
      <c r="R115" s="28">
        <v>5000</v>
      </c>
    </row>
    <row r="116" spans="1:18" ht="18" hidden="1" customHeight="1" outlineLevel="1" x14ac:dyDescent="0.25">
      <c r="A116" s="5" t="s">
        <v>94</v>
      </c>
      <c r="B116" s="5">
        <v>52</v>
      </c>
      <c r="C116" s="30" t="str">
        <f t="shared" si="80"/>
        <v>3241</v>
      </c>
      <c r="D116" s="30" t="str">
        <f t="shared" si="81"/>
        <v>3</v>
      </c>
      <c r="E116" s="30" t="str">
        <f t="shared" si="82"/>
        <v>32</v>
      </c>
      <c r="F116" s="24">
        <v>19</v>
      </c>
      <c r="G116" s="25" t="s">
        <v>83</v>
      </c>
      <c r="H116" s="5" t="s">
        <v>84</v>
      </c>
      <c r="I116" s="27">
        <v>110560</v>
      </c>
      <c r="J116" s="28">
        <f t="shared" si="83"/>
        <v>14673.833698321056</v>
      </c>
      <c r="K116" s="27">
        <v>13155.01</v>
      </c>
      <c r="L116" s="29">
        <f t="shared" si="53"/>
        <v>0.11898525687409552</v>
      </c>
      <c r="N116" s="27">
        <v>30000</v>
      </c>
      <c r="O116" s="28">
        <f t="shared" si="84"/>
        <v>3981.6842524387812</v>
      </c>
      <c r="P116" s="4">
        <f t="shared" si="55"/>
        <v>-0.72865412445730826</v>
      </c>
      <c r="Q116" s="28">
        <v>3981.6842524387812</v>
      </c>
      <c r="R116" s="28">
        <v>2000</v>
      </c>
    </row>
    <row r="117" spans="1:18" ht="18" hidden="1" customHeight="1" outlineLevel="1" x14ac:dyDescent="0.25">
      <c r="A117" s="5" t="s">
        <v>94</v>
      </c>
      <c r="B117" s="5">
        <v>52</v>
      </c>
      <c r="C117" s="30" t="str">
        <f t="shared" si="80"/>
        <v>3293</v>
      </c>
      <c r="D117" s="30" t="str">
        <f t="shared" si="81"/>
        <v>3</v>
      </c>
      <c r="E117" s="30" t="str">
        <f t="shared" si="82"/>
        <v>32</v>
      </c>
      <c r="F117" s="24">
        <v>20</v>
      </c>
      <c r="G117" s="25" t="s">
        <v>85</v>
      </c>
      <c r="H117" s="5" t="s">
        <v>86</v>
      </c>
      <c r="I117" s="27">
        <v>5000</v>
      </c>
      <c r="J117" s="28">
        <f t="shared" si="83"/>
        <v>663.61404207313024</v>
      </c>
      <c r="K117" s="27">
        <v>4335</v>
      </c>
      <c r="L117" s="29">
        <f t="shared" si="53"/>
        <v>0.86699999999999999</v>
      </c>
      <c r="N117" s="27">
        <v>5000</v>
      </c>
      <c r="O117" s="28">
        <f t="shared" si="84"/>
        <v>663.61404207313024</v>
      </c>
      <c r="P117" s="4">
        <f t="shared" si="55"/>
        <v>0</v>
      </c>
      <c r="Q117" s="28">
        <v>663.61404207313024</v>
      </c>
      <c r="R117" s="28">
        <v>663.61404207313024</v>
      </c>
    </row>
    <row r="118" spans="1:18" ht="18" hidden="1" customHeight="1" outlineLevel="1" x14ac:dyDescent="0.25">
      <c r="A118" s="5" t="s">
        <v>94</v>
      </c>
      <c r="B118" s="5">
        <v>52</v>
      </c>
      <c r="C118" s="30" t="str">
        <f t="shared" si="80"/>
        <v>3432</v>
      </c>
      <c r="D118" s="30" t="str">
        <f t="shared" si="81"/>
        <v>3</v>
      </c>
      <c r="E118" s="30" t="str">
        <f t="shared" si="82"/>
        <v>34</v>
      </c>
      <c r="F118" s="24">
        <v>21</v>
      </c>
      <c r="G118" s="25" t="s">
        <v>121</v>
      </c>
      <c r="H118" s="5" t="s">
        <v>111</v>
      </c>
      <c r="I118" s="27"/>
      <c r="J118" s="28" t="str">
        <f t="shared" si="83"/>
        <v/>
      </c>
      <c r="K118" s="27">
        <v>1730.54</v>
      </c>
      <c r="L118" s="29">
        <f t="shared" si="53"/>
        <v>0</v>
      </c>
      <c r="N118" s="27"/>
      <c r="O118" s="28" t="str">
        <f t="shared" si="84"/>
        <v/>
      </c>
      <c r="P118" s="4">
        <f t="shared" si="55"/>
        <v>0</v>
      </c>
      <c r="Q118" s="28" t="s">
        <v>26</v>
      </c>
      <c r="R118" s="28" t="s">
        <v>26</v>
      </c>
    </row>
    <row r="119" spans="1:18" ht="18" hidden="1" customHeight="1" outlineLevel="1" x14ac:dyDescent="0.25">
      <c r="A119" s="5" t="s">
        <v>94</v>
      </c>
      <c r="B119" s="5">
        <v>52</v>
      </c>
      <c r="C119" s="30" t="str">
        <f t="shared" si="80"/>
        <v>3721</v>
      </c>
      <c r="D119" s="30" t="str">
        <f t="shared" si="81"/>
        <v>3</v>
      </c>
      <c r="E119" s="30" t="str">
        <f t="shared" si="82"/>
        <v>37</v>
      </c>
      <c r="F119" s="24">
        <v>22</v>
      </c>
      <c r="G119" s="25" t="s">
        <v>122</v>
      </c>
      <c r="H119" s="5" t="s">
        <v>123</v>
      </c>
      <c r="I119" s="27">
        <v>53000</v>
      </c>
      <c r="J119" s="28">
        <f t="shared" si="83"/>
        <v>7034.3088459751807</v>
      </c>
      <c r="K119" s="27">
        <v>12500</v>
      </c>
      <c r="L119" s="29">
        <f t="shared" si="53"/>
        <v>0.23584905660377359</v>
      </c>
      <c r="N119" s="27">
        <v>20000</v>
      </c>
      <c r="O119" s="28">
        <f t="shared" si="84"/>
        <v>2654.4561682925209</v>
      </c>
      <c r="P119" s="4">
        <f>IF(I119&lt;&gt;0,N119/I119-1,0)</f>
        <v>-0.62264150943396224</v>
      </c>
      <c r="Q119" s="28">
        <v>2654.4561682925209</v>
      </c>
      <c r="R119" s="28">
        <v>2654.4561682925209</v>
      </c>
    </row>
    <row r="120" spans="1:18" ht="18" hidden="1" customHeight="1" outlineLevel="1" x14ac:dyDescent="0.25">
      <c r="A120" s="5" t="s">
        <v>94</v>
      </c>
      <c r="B120" s="5">
        <v>52</v>
      </c>
      <c r="C120" s="30" t="str">
        <f t="shared" si="80"/>
        <v>3831</v>
      </c>
      <c r="D120" s="30" t="str">
        <f t="shared" si="81"/>
        <v>3</v>
      </c>
      <c r="E120" s="30" t="str">
        <f t="shared" si="82"/>
        <v>38</v>
      </c>
      <c r="F120" s="24">
        <v>23</v>
      </c>
      <c r="G120" s="25" t="s">
        <v>124</v>
      </c>
      <c r="H120" s="5" t="s">
        <v>125</v>
      </c>
      <c r="I120" s="27"/>
      <c r="J120" s="28" t="str">
        <f t="shared" si="83"/>
        <v/>
      </c>
      <c r="K120" s="27">
        <v>15000</v>
      </c>
      <c r="L120" s="29">
        <f t="shared" si="53"/>
        <v>0</v>
      </c>
      <c r="N120" s="27"/>
      <c r="O120" s="28" t="str">
        <f t="shared" si="84"/>
        <v/>
      </c>
      <c r="P120" s="4">
        <f>IF(I120&lt;&gt;0,N120/I120-1,0)</f>
        <v>0</v>
      </c>
      <c r="Q120" s="28" t="s">
        <v>26</v>
      </c>
      <c r="R120" s="28" t="s">
        <v>26</v>
      </c>
    </row>
    <row r="121" spans="1:18" ht="18" hidden="1" customHeight="1" x14ac:dyDescent="0.25">
      <c r="A121" s="5" t="s">
        <v>94</v>
      </c>
      <c r="B121" s="5">
        <v>52</v>
      </c>
      <c r="F121" s="31"/>
      <c r="G121" s="32"/>
      <c r="H121" s="33" t="s">
        <v>87</v>
      </c>
      <c r="I121" s="34">
        <f>SUM(I122:I124)</f>
        <v>18500</v>
      </c>
      <c r="J121" s="35">
        <f t="shared" ref="J121:K121" si="85">SUM(J122:J124)</f>
        <v>2455.3719556705819</v>
      </c>
      <c r="K121" s="34">
        <f t="shared" si="85"/>
        <v>31300.04</v>
      </c>
      <c r="L121" s="36">
        <f>IF(I121&lt;&gt;0,K121/I121,0)</f>
        <v>1.6918940540540541</v>
      </c>
      <c r="N121" s="34">
        <f t="shared" ref="N121:O121" si="86">SUM(N122:N124)</f>
        <v>10000</v>
      </c>
      <c r="O121" s="35">
        <f t="shared" si="86"/>
        <v>1327.2280841462605</v>
      </c>
      <c r="P121" s="4">
        <f>IF(I121&lt;&gt;0,N121/I121-1,0)</f>
        <v>-0.45945945945945943</v>
      </c>
      <c r="Q121" s="35">
        <f t="shared" ref="Q121:R121" si="87">SUM(Q122:Q124)</f>
        <v>1327.2280841462605</v>
      </c>
      <c r="R121" s="35">
        <f t="shared" si="87"/>
        <v>1327.2280841462605</v>
      </c>
    </row>
    <row r="122" spans="1:18" ht="18" hidden="1" customHeight="1" outlineLevel="1" x14ac:dyDescent="0.25">
      <c r="A122" s="5" t="s">
        <v>94</v>
      </c>
      <c r="B122" s="5">
        <v>52</v>
      </c>
      <c r="C122" s="30" t="str">
        <f t="shared" ref="C122:C124" si="88">G122</f>
        <v>4221</v>
      </c>
      <c r="D122" s="30" t="str">
        <f t="shared" ref="D122:D124" si="89">LEFT(C122,1)</f>
        <v>4</v>
      </c>
      <c r="E122" s="30" t="str">
        <f t="shared" ref="E122:E124" si="90">LEFT(C122,2)</f>
        <v>42</v>
      </c>
      <c r="F122" s="24">
        <v>24</v>
      </c>
      <c r="G122" s="25" t="s">
        <v>112</v>
      </c>
      <c r="H122" s="5" t="s">
        <v>113</v>
      </c>
      <c r="I122" s="27"/>
      <c r="J122" s="28" t="str">
        <f t="shared" ref="J122:J124" si="91">IF(I122&lt;&gt;0,I122/7.5345,"")</f>
        <v/>
      </c>
      <c r="K122" s="27">
        <v>21170.54</v>
      </c>
      <c r="L122" s="29">
        <f t="shared" ref="L122:L169" si="92">IF(I122&lt;&gt;0,K122/I122,0)</f>
        <v>0</v>
      </c>
      <c r="N122" s="27">
        <v>0</v>
      </c>
      <c r="O122" s="28" t="str">
        <f t="shared" ref="O122:O124" si="93">IF(N122&lt;&gt;0,N122/7.5345,"")</f>
        <v/>
      </c>
      <c r="P122" s="4">
        <f t="shared" ref="P122:P167" si="94">IF(I122&lt;&gt;0,N122/I122-1,0)</f>
        <v>0</v>
      </c>
      <c r="Q122" s="28" t="s">
        <v>26</v>
      </c>
      <c r="R122" s="28" t="s">
        <v>26</v>
      </c>
    </row>
    <row r="123" spans="1:18" ht="18" hidden="1" customHeight="1" outlineLevel="1" x14ac:dyDescent="0.25">
      <c r="A123" s="5" t="s">
        <v>94</v>
      </c>
      <c r="B123" s="5">
        <v>52</v>
      </c>
      <c r="C123" s="30" t="str">
        <f t="shared" si="88"/>
        <v>4241</v>
      </c>
      <c r="D123" s="30" t="str">
        <f t="shared" si="89"/>
        <v>4</v>
      </c>
      <c r="E123" s="30" t="str">
        <f t="shared" si="90"/>
        <v>42</v>
      </c>
      <c r="F123" s="24">
        <v>25</v>
      </c>
      <c r="G123" s="25" t="s">
        <v>90</v>
      </c>
      <c r="H123" s="5" t="s">
        <v>91</v>
      </c>
      <c r="I123" s="27">
        <v>14500</v>
      </c>
      <c r="J123" s="28">
        <f t="shared" si="91"/>
        <v>1924.4807220120776</v>
      </c>
      <c r="K123" s="27">
        <v>10129.5</v>
      </c>
      <c r="L123" s="29">
        <f t="shared" si="92"/>
        <v>0.69858620689655171</v>
      </c>
      <c r="N123" s="27">
        <v>10000</v>
      </c>
      <c r="O123" s="28">
        <f t="shared" si="93"/>
        <v>1327.2280841462605</v>
      </c>
      <c r="P123" s="4">
        <f t="shared" si="94"/>
        <v>-0.31034482758620685</v>
      </c>
      <c r="Q123" s="28">
        <v>1327.2280841462605</v>
      </c>
      <c r="R123" s="28">
        <v>1327.2280841462605</v>
      </c>
    </row>
    <row r="124" spans="1:18" ht="18" hidden="1" customHeight="1" outlineLevel="1" x14ac:dyDescent="0.25">
      <c r="A124" s="5" t="s">
        <v>94</v>
      </c>
      <c r="B124" s="5">
        <v>52</v>
      </c>
      <c r="C124" s="30" t="str">
        <f t="shared" si="88"/>
        <v>4262</v>
      </c>
      <c r="D124" s="30" t="str">
        <f t="shared" si="89"/>
        <v>4</v>
      </c>
      <c r="E124" s="30" t="str">
        <f t="shared" si="90"/>
        <v>42</v>
      </c>
      <c r="F124" s="24">
        <v>26</v>
      </c>
      <c r="G124" s="25" t="s">
        <v>126</v>
      </c>
      <c r="H124" s="5" t="s">
        <v>127</v>
      </c>
      <c r="I124" s="27">
        <v>4000</v>
      </c>
      <c r="J124" s="28">
        <f t="shared" si="91"/>
        <v>530.89123365850423</v>
      </c>
      <c r="L124" s="29">
        <f t="shared" si="92"/>
        <v>0</v>
      </c>
      <c r="N124" s="27"/>
      <c r="O124" s="28" t="str">
        <f t="shared" si="93"/>
        <v/>
      </c>
      <c r="P124" s="4">
        <f t="shared" si="94"/>
        <v>-1</v>
      </c>
      <c r="Q124" s="28" t="s">
        <v>26</v>
      </c>
      <c r="R124" s="28" t="s">
        <v>26</v>
      </c>
    </row>
    <row r="125" spans="1:18" ht="27.95" hidden="1" customHeight="1" x14ac:dyDescent="0.25">
      <c r="A125" s="5" t="s">
        <v>128</v>
      </c>
      <c r="F125" s="77" t="s">
        <v>128</v>
      </c>
      <c r="G125" s="77"/>
      <c r="H125" s="14" t="s">
        <v>129</v>
      </c>
      <c r="I125" s="15">
        <f>I126</f>
        <v>1414485</v>
      </c>
      <c r="J125" s="16">
        <f>J126</f>
        <v>187734.42166036234</v>
      </c>
      <c r="K125" s="15">
        <f>K126</f>
        <v>890272.17999999993</v>
      </c>
      <c r="L125" s="17">
        <f t="shared" si="92"/>
        <v>0.62939669208227722</v>
      </c>
      <c r="N125" s="15">
        <f>N126</f>
        <v>1728361.56</v>
      </c>
      <c r="O125" s="16">
        <f>O126</f>
        <v>229393.0001990842</v>
      </c>
      <c r="P125" s="4">
        <f t="shared" si="94"/>
        <v>0.22190165325189026</v>
      </c>
      <c r="Q125" s="16">
        <f>Q126</f>
        <v>252906.00000000006</v>
      </c>
      <c r="R125" s="16">
        <f>R126</f>
        <v>252906.00000000006</v>
      </c>
    </row>
    <row r="126" spans="1:18" ht="28.5" hidden="1" customHeight="1" x14ac:dyDescent="0.25">
      <c r="A126" s="5" t="s">
        <v>128</v>
      </c>
      <c r="B126" s="5">
        <v>11</v>
      </c>
      <c r="F126" s="18"/>
      <c r="G126" s="19" t="s">
        <v>12</v>
      </c>
      <c r="H126" s="20" t="s">
        <v>13</v>
      </c>
      <c r="I126" s="21">
        <f>I127+I159</f>
        <v>1414485</v>
      </c>
      <c r="J126" s="22">
        <f>J127+J159</f>
        <v>187734.42166036234</v>
      </c>
      <c r="K126" s="21">
        <f>K127+K159</f>
        <v>890272.17999999993</v>
      </c>
      <c r="L126" s="23">
        <f t="shared" si="92"/>
        <v>0.62939669208227722</v>
      </c>
      <c r="N126" s="21">
        <f>N127+N159</f>
        <v>1728361.56</v>
      </c>
      <c r="O126" s="22">
        <f>O127+O159</f>
        <v>229393.0001990842</v>
      </c>
      <c r="P126" s="4">
        <f t="shared" si="94"/>
        <v>0.22190165325189026</v>
      </c>
      <c r="Q126" s="22">
        <f>Q127+Q159</f>
        <v>252906.00000000006</v>
      </c>
      <c r="R126" s="22">
        <f>R127+R159</f>
        <v>252906.00000000006</v>
      </c>
    </row>
    <row r="127" spans="1:18" ht="18" hidden="1" customHeight="1" x14ac:dyDescent="0.25">
      <c r="A127" s="5" t="s">
        <v>128</v>
      </c>
      <c r="F127" s="31"/>
      <c r="G127" s="32"/>
      <c r="H127" s="33" t="s">
        <v>49</v>
      </c>
      <c r="I127" s="34">
        <f>SUM(I128:I158)</f>
        <v>1314485</v>
      </c>
      <c r="J127" s="35">
        <f t="shared" ref="J127:K127" si="95">SUM(J128:J158)</f>
        <v>174462.14081889973</v>
      </c>
      <c r="K127" s="34">
        <f t="shared" si="95"/>
        <v>872899.32</v>
      </c>
      <c r="L127" s="36">
        <f t="shared" si="92"/>
        <v>0.664061834102329</v>
      </c>
      <c r="N127" s="34">
        <f t="shared" ref="N127:O127" si="96">SUM(N128:N158)</f>
        <v>1598361.56</v>
      </c>
      <c r="O127" s="35">
        <f t="shared" si="96"/>
        <v>212139.03510518282</v>
      </c>
      <c r="P127" s="4">
        <f t="shared" si="94"/>
        <v>0.21596028863014793</v>
      </c>
      <c r="Q127" s="35">
        <f t="shared" ref="Q127:R127" si="97">SUM(Q128:Q158)</f>
        <v>233883.48714105866</v>
      </c>
      <c r="R127" s="35">
        <f t="shared" si="97"/>
        <v>233883.48714105866</v>
      </c>
    </row>
    <row r="128" spans="1:18" ht="18" hidden="1" customHeight="1" outlineLevel="1" x14ac:dyDescent="0.25">
      <c r="A128" s="5" t="s">
        <v>128</v>
      </c>
      <c r="B128" s="5">
        <v>11</v>
      </c>
      <c r="C128" s="30" t="str">
        <f t="shared" ref="C128:C158" si="98">G128</f>
        <v>3111</v>
      </c>
      <c r="D128" s="30" t="str">
        <f t="shared" ref="D128:D158" si="99">LEFT(C128,1)</f>
        <v>3</v>
      </c>
      <c r="E128" s="30" t="str">
        <f t="shared" ref="E128:E158" si="100">LEFT(C128,2)</f>
        <v>31</v>
      </c>
      <c r="F128" s="24">
        <v>1</v>
      </c>
      <c r="G128" s="25" t="s">
        <v>50</v>
      </c>
      <c r="H128" s="5" t="s">
        <v>51</v>
      </c>
      <c r="I128" s="27"/>
      <c r="J128" s="28" t="str">
        <f t="shared" ref="J128:J158" si="101">IF(I128&lt;&gt;0,I128/7.5345,"")</f>
        <v/>
      </c>
      <c r="L128" s="29">
        <f t="shared" si="92"/>
        <v>0</v>
      </c>
      <c r="N128" s="27"/>
      <c r="O128" s="28" t="str">
        <f t="shared" ref="O128:O158" si="102">IF(N128&lt;&gt;0,N128/7.5345,"")</f>
        <v/>
      </c>
      <c r="P128" s="4">
        <f t="shared" si="94"/>
        <v>0</v>
      </c>
      <c r="Q128" s="28" t="s">
        <v>26</v>
      </c>
      <c r="R128" s="28" t="s">
        <v>26</v>
      </c>
    </row>
    <row r="129" spans="1:18" ht="18" hidden="1" customHeight="1" outlineLevel="1" x14ac:dyDescent="0.25">
      <c r="A129" s="5" t="s">
        <v>128</v>
      </c>
      <c r="B129" s="5">
        <v>11</v>
      </c>
      <c r="C129" s="30" t="str">
        <f t="shared" si="98"/>
        <v>3121</v>
      </c>
      <c r="D129" s="30" t="str">
        <f t="shared" si="99"/>
        <v>3</v>
      </c>
      <c r="E129" s="30" t="str">
        <f t="shared" si="100"/>
        <v>31</v>
      </c>
      <c r="F129" s="24">
        <v>2</v>
      </c>
      <c r="G129" s="25" t="s">
        <v>52</v>
      </c>
      <c r="H129" s="5" t="s">
        <v>53</v>
      </c>
      <c r="I129" s="27"/>
      <c r="J129" s="28" t="str">
        <f t="shared" si="101"/>
        <v/>
      </c>
      <c r="L129" s="29">
        <f t="shared" si="92"/>
        <v>0</v>
      </c>
      <c r="N129" s="27"/>
      <c r="O129" s="28" t="str">
        <f t="shared" si="102"/>
        <v/>
      </c>
      <c r="P129" s="4">
        <f t="shared" si="94"/>
        <v>0</v>
      </c>
      <c r="Q129" s="28" t="s">
        <v>26</v>
      </c>
      <c r="R129" s="28" t="s">
        <v>26</v>
      </c>
    </row>
    <row r="130" spans="1:18" ht="18" hidden="1" customHeight="1" outlineLevel="1" x14ac:dyDescent="0.25">
      <c r="A130" s="5" t="s">
        <v>128</v>
      </c>
      <c r="B130" s="5">
        <v>11</v>
      </c>
      <c r="C130" s="30" t="str">
        <f t="shared" si="98"/>
        <v>3132</v>
      </c>
      <c r="D130" s="30" t="str">
        <f t="shared" si="99"/>
        <v>3</v>
      </c>
      <c r="E130" s="30" t="str">
        <f t="shared" si="100"/>
        <v>31</v>
      </c>
      <c r="F130" s="24">
        <v>3</v>
      </c>
      <c r="G130" s="25" t="s">
        <v>54</v>
      </c>
      <c r="H130" s="5" t="s">
        <v>55</v>
      </c>
      <c r="I130" s="27"/>
      <c r="J130" s="28" t="str">
        <f t="shared" si="101"/>
        <v/>
      </c>
      <c r="L130" s="29">
        <f t="shared" si="92"/>
        <v>0</v>
      </c>
      <c r="N130" s="27"/>
      <c r="O130" s="28" t="str">
        <f t="shared" si="102"/>
        <v/>
      </c>
      <c r="P130" s="4">
        <f t="shared" si="94"/>
        <v>0</v>
      </c>
      <c r="Q130" s="28" t="s">
        <v>26</v>
      </c>
      <c r="R130" s="28" t="s">
        <v>26</v>
      </c>
    </row>
    <row r="131" spans="1:18" ht="18" hidden="1" customHeight="1" outlineLevel="1" x14ac:dyDescent="0.25">
      <c r="A131" s="5" t="s">
        <v>128</v>
      </c>
      <c r="B131" s="5">
        <v>11</v>
      </c>
      <c r="C131" s="30" t="str">
        <f t="shared" si="98"/>
        <v>3211</v>
      </c>
      <c r="D131" s="30" t="str">
        <f t="shared" si="99"/>
        <v>3</v>
      </c>
      <c r="E131" s="30" t="str">
        <f t="shared" si="100"/>
        <v>32</v>
      </c>
      <c r="F131" s="24">
        <v>4</v>
      </c>
      <c r="G131" s="25" t="s">
        <v>68</v>
      </c>
      <c r="H131" s="5" t="s">
        <v>69</v>
      </c>
      <c r="I131" s="27">
        <v>100000</v>
      </c>
      <c r="J131" s="28">
        <f t="shared" si="101"/>
        <v>13272.280841462605</v>
      </c>
      <c r="K131" s="27">
        <v>38410.71</v>
      </c>
      <c r="L131" s="29">
        <f t="shared" si="92"/>
        <v>0.38410709999999998</v>
      </c>
      <c r="N131" s="27">
        <v>120000</v>
      </c>
      <c r="O131" s="28">
        <f t="shared" si="102"/>
        <v>15926.737009755125</v>
      </c>
      <c r="P131" s="4">
        <f t="shared" si="94"/>
        <v>0.19999999999999996</v>
      </c>
      <c r="Q131" s="28">
        <v>17559.242639022821</v>
      </c>
      <c r="R131" s="28">
        <v>17559.242639022821</v>
      </c>
    </row>
    <row r="132" spans="1:18" ht="18" hidden="1" customHeight="1" outlineLevel="1" x14ac:dyDescent="0.25">
      <c r="A132" s="5" t="s">
        <v>128</v>
      </c>
      <c r="B132" s="5">
        <v>11</v>
      </c>
      <c r="C132" s="30" t="str">
        <f t="shared" si="98"/>
        <v>3212</v>
      </c>
      <c r="D132" s="30" t="str">
        <f t="shared" si="99"/>
        <v>3</v>
      </c>
      <c r="E132" s="30" t="str">
        <f t="shared" si="100"/>
        <v>32</v>
      </c>
      <c r="F132" s="24">
        <v>5</v>
      </c>
      <c r="G132" s="25" t="s">
        <v>56</v>
      </c>
      <c r="H132" s="5" t="s">
        <v>70</v>
      </c>
      <c r="I132" s="27"/>
      <c r="J132" s="28" t="str">
        <f t="shared" si="101"/>
        <v/>
      </c>
      <c r="L132" s="29">
        <f t="shared" si="92"/>
        <v>0</v>
      </c>
      <c r="N132" s="27"/>
      <c r="O132" s="28" t="str">
        <f t="shared" si="102"/>
        <v/>
      </c>
      <c r="P132" s="4">
        <f t="shared" si="94"/>
        <v>0</v>
      </c>
    </row>
    <row r="133" spans="1:18" ht="18" hidden="1" customHeight="1" outlineLevel="1" x14ac:dyDescent="0.25">
      <c r="A133" s="5" t="s">
        <v>128</v>
      </c>
      <c r="B133" s="5">
        <v>11</v>
      </c>
      <c r="C133" s="30" t="str">
        <f t="shared" si="98"/>
        <v>3213</v>
      </c>
      <c r="D133" s="30" t="str">
        <f t="shared" si="99"/>
        <v>3</v>
      </c>
      <c r="E133" s="30" t="str">
        <f t="shared" si="100"/>
        <v>32</v>
      </c>
      <c r="F133" s="24">
        <v>6</v>
      </c>
      <c r="G133" s="25" t="s">
        <v>71</v>
      </c>
      <c r="H133" s="5" t="s">
        <v>72</v>
      </c>
      <c r="I133" s="27">
        <v>10000</v>
      </c>
      <c r="J133" s="28">
        <f t="shared" si="101"/>
        <v>1327.2280841462605</v>
      </c>
      <c r="K133" s="27">
        <v>6277.56</v>
      </c>
      <c r="L133" s="29">
        <f t="shared" si="92"/>
        <v>0.62775600000000009</v>
      </c>
      <c r="N133" s="27">
        <v>30000</v>
      </c>
      <c r="O133" s="28">
        <f t="shared" si="102"/>
        <v>3981.6842524387812</v>
      </c>
      <c r="P133" s="4">
        <f t="shared" si="94"/>
        <v>2</v>
      </c>
      <c r="Q133" s="28">
        <v>4389.8106597557053</v>
      </c>
      <c r="R133" s="28">
        <v>4389.8106597557053</v>
      </c>
    </row>
    <row r="134" spans="1:18" ht="18" hidden="1" customHeight="1" outlineLevel="1" x14ac:dyDescent="0.25">
      <c r="A134" s="5" t="s">
        <v>128</v>
      </c>
      <c r="B134" s="5">
        <v>11</v>
      </c>
      <c r="C134" s="30" t="str">
        <f t="shared" si="98"/>
        <v>3221</v>
      </c>
      <c r="D134" s="30" t="str">
        <f t="shared" si="99"/>
        <v>3</v>
      </c>
      <c r="E134" s="30" t="str">
        <f t="shared" si="100"/>
        <v>32</v>
      </c>
      <c r="F134" s="24">
        <v>7</v>
      </c>
      <c r="G134" s="25" t="s">
        <v>73</v>
      </c>
      <c r="H134" s="5" t="s">
        <v>74</v>
      </c>
      <c r="I134" s="27">
        <v>25500</v>
      </c>
      <c r="J134" s="28">
        <f t="shared" si="101"/>
        <v>3384.431614572964</v>
      </c>
      <c r="K134" s="27">
        <v>24880.35</v>
      </c>
      <c r="L134" s="29">
        <f t="shared" si="92"/>
        <v>0.9756999999999999</v>
      </c>
      <c r="N134" s="27">
        <v>30000</v>
      </c>
      <c r="O134" s="28">
        <f t="shared" si="102"/>
        <v>3981.6842524387812</v>
      </c>
      <c r="P134" s="4">
        <f t="shared" si="94"/>
        <v>0.17647058823529416</v>
      </c>
      <c r="Q134" s="28">
        <v>4389.8106597557053</v>
      </c>
      <c r="R134" s="28">
        <v>4389.8106597557053</v>
      </c>
    </row>
    <row r="135" spans="1:18" ht="18" hidden="1" customHeight="1" outlineLevel="1" x14ac:dyDescent="0.25">
      <c r="A135" s="5" t="s">
        <v>128</v>
      </c>
      <c r="B135" s="5">
        <v>11</v>
      </c>
      <c r="C135" s="30" t="str">
        <f t="shared" si="98"/>
        <v>3223</v>
      </c>
      <c r="D135" s="30" t="str">
        <f t="shared" si="99"/>
        <v>3</v>
      </c>
      <c r="E135" s="30" t="str">
        <f t="shared" si="100"/>
        <v>32</v>
      </c>
      <c r="F135" s="24">
        <v>8</v>
      </c>
      <c r="G135" s="25" t="s">
        <v>95</v>
      </c>
      <c r="H135" s="5" t="s">
        <v>96</v>
      </c>
      <c r="I135" s="27">
        <v>40000</v>
      </c>
      <c r="J135" s="28">
        <f t="shared" si="101"/>
        <v>5308.9123365850419</v>
      </c>
      <c r="K135" s="27">
        <v>65040.24</v>
      </c>
      <c r="L135" s="29">
        <f t="shared" si="92"/>
        <v>1.6260059999999998</v>
      </c>
      <c r="N135" s="27">
        <v>220000</v>
      </c>
      <c r="O135" s="28">
        <f t="shared" si="102"/>
        <v>29199.01785121773</v>
      </c>
      <c r="P135" s="4">
        <f t="shared" si="94"/>
        <v>4.5</v>
      </c>
      <c r="Q135" s="28">
        <v>32191.944838208507</v>
      </c>
      <c r="R135" s="28">
        <v>32191.944838208507</v>
      </c>
    </row>
    <row r="136" spans="1:18" ht="18" hidden="1" customHeight="1" outlineLevel="1" x14ac:dyDescent="0.25">
      <c r="A136" s="5" t="s">
        <v>128</v>
      </c>
      <c r="B136" s="5">
        <v>11</v>
      </c>
      <c r="C136" s="30" t="str">
        <f t="shared" si="98"/>
        <v>3224</v>
      </c>
      <c r="D136" s="30" t="str">
        <f t="shared" si="99"/>
        <v>3</v>
      </c>
      <c r="E136" s="30" t="str">
        <f t="shared" si="100"/>
        <v>32</v>
      </c>
      <c r="F136" s="24">
        <v>9</v>
      </c>
      <c r="G136" s="25" t="s">
        <v>97</v>
      </c>
      <c r="H136" s="5" t="s">
        <v>98</v>
      </c>
      <c r="I136" s="27">
        <v>2000</v>
      </c>
      <c r="J136" s="28">
        <f t="shared" si="101"/>
        <v>265.44561682925212</v>
      </c>
      <c r="K136" s="27">
        <v>564.4</v>
      </c>
      <c r="L136" s="29">
        <f t="shared" si="92"/>
        <v>0.28220000000000001</v>
      </c>
      <c r="N136" s="27">
        <v>10000</v>
      </c>
      <c r="O136" s="28">
        <f t="shared" si="102"/>
        <v>1327.2280841462605</v>
      </c>
      <c r="P136" s="4">
        <f t="shared" si="94"/>
        <v>4</v>
      </c>
      <c r="Q136" s="28">
        <v>1463.2702199185685</v>
      </c>
      <c r="R136" s="28">
        <v>1463.2702199185685</v>
      </c>
    </row>
    <row r="137" spans="1:18" ht="18" hidden="1" customHeight="1" outlineLevel="1" x14ac:dyDescent="0.25">
      <c r="A137" s="5" t="s">
        <v>128</v>
      </c>
      <c r="B137" s="5">
        <v>11</v>
      </c>
      <c r="C137" s="30" t="str">
        <f t="shared" si="98"/>
        <v>3225</v>
      </c>
      <c r="D137" s="30" t="str">
        <f t="shared" si="99"/>
        <v>3</v>
      </c>
      <c r="E137" s="30" t="str">
        <f t="shared" si="100"/>
        <v>32</v>
      </c>
      <c r="F137" s="24">
        <v>10</v>
      </c>
      <c r="G137" s="25" t="s">
        <v>75</v>
      </c>
      <c r="H137" s="5" t="s">
        <v>76</v>
      </c>
      <c r="I137" s="27">
        <v>8500</v>
      </c>
      <c r="J137" s="28">
        <f t="shared" si="101"/>
        <v>1128.1438715243214</v>
      </c>
      <c r="K137" s="27">
        <v>1918.94</v>
      </c>
      <c r="L137" s="29">
        <f t="shared" si="92"/>
        <v>0.22575764705882354</v>
      </c>
      <c r="N137" s="27">
        <v>9000</v>
      </c>
      <c r="O137" s="28">
        <f t="shared" si="102"/>
        <v>1194.5052757316344</v>
      </c>
      <c r="P137" s="4">
        <f t="shared" si="94"/>
        <v>5.8823529411764719E-2</v>
      </c>
      <c r="Q137" s="28">
        <v>1316.9431979267115</v>
      </c>
      <c r="R137" s="28">
        <v>1316.9431979267115</v>
      </c>
    </row>
    <row r="138" spans="1:18" ht="18" hidden="1" customHeight="1" outlineLevel="1" x14ac:dyDescent="0.25">
      <c r="A138" s="5" t="s">
        <v>128</v>
      </c>
      <c r="B138" s="5">
        <v>11</v>
      </c>
      <c r="C138" s="30" t="str">
        <f t="shared" si="98"/>
        <v>3227</v>
      </c>
      <c r="D138" s="30" t="str">
        <f t="shared" si="99"/>
        <v>3</v>
      </c>
      <c r="E138" s="30" t="str">
        <f t="shared" si="100"/>
        <v>32</v>
      </c>
      <c r="F138" s="24">
        <v>11</v>
      </c>
      <c r="G138" s="25" t="s">
        <v>99</v>
      </c>
      <c r="H138" s="5" t="s">
        <v>100</v>
      </c>
      <c r="I138" s="27">
        <v>1000</v>
      </c>
      <c r="J138" s="28">
        <f t="shared" si="101"/>
        <v>132.72280841462606</v>
      </c>
      <c r="L138" s="29">
        <f t="shared" si="92"/>
        <v>0</v>
      </c>
      <c r="N138" s="27">
        <v>1000</v>
      </c>
      <c r="O138" s="28">
        <f t="shared" si="102"/>
        <v>132.72280841462606</v>
      </c>
      <c r="P138" s="4">
        <f t="shared" si="94"/>
        <v>0</v>
      </c>
      <c r="Q138" s="28">
        <v>146.32702199185687</v>
      </c>
      <c r="R138" s="28">
        <v>146.32702199185687</v>
      </c>
    </row>
    <row r="139" spans="1:18" ht="18" hidden="1" customHeight="1" outlineLevel="1" x14ac:dyDescent="0.25">
      <c r="A139" s="5" t="s">
        <v>128</v>
      </c>
      <c r="B139" s="5">
        <v>11</v>
      </c>
      <c r="C139" s="30" t="str">
        <f t="shared" si="98"/>
        <v>3231</v>
      </c>
      <c r="D139" s="30" t="str">
        <f t="shared" si="99"/>
        <v>3</v>
      </c>
      <c r="E139" s="30" t="str">
        <f t="shared" si="100"/>
        <v>32</v>
      </c>
      <c r="F139" s="24">
        <v>12</v>
      </c>
      <c r="G139" s="25" t="s">
        <v>101</v>
      </c>
      <c r="H139" s="5" t="s">
        <v>102</v>
      </c>
      <c r="I139" s="27">
        <v>70000</v>
      </c>
      <c r="J139" s="28">
        <f t="shared" si="101"/>
        <v>9290.596589023824</v>
      </c>
      <c r="K139" s="27">
        <v>23316.6</v>
      </c>
      <c r="L139" s="29">
        <f t="shared" si="92"/>
        <v>0.33309428571428568</v>
      </c>
      <c r="N139" s="27">
        <v>72341.56</v>
      </c>
      <c r="O139" s="28">
        <f t="shared" si="102"/>
        <v>9601.3750082951756</v>
      </c>
      <c r="P139" s="4">
        <f t="shared" si="94"/>
        <v>3.3450857142857116E-2</v>
      </c>
      <c r="Q139" s="28">
        <v>10585.525041045232</v>
      </c>
      <c r="R139" s="28">
        <v>10585.525041045232</v>
      </c>
    </row>
    <row r="140" spans="1:18" ht="18" hidden="1" customHeight="1" outlineLevel="1" x14ac:dyDescent="0.25">
      <c r="A140" s="5" t="s">
        <v>128</v>
      </c>
      <c r="B140" s="5">
        <v>11</v>
      </c>
      <c r="C140" s="30" t="str">
        <f t="shared" si="98"/>
        <v>3232</v>
      </c>
      <c r="D140" s="30" t="str">
        <f t="shared" si="99"/>
        <v>3</v>
      </c>
      <c r="E140" s="30" t="str">
        <f t="shared" si="100"/>
        <v>32</v>
      </c>
      <c r="F140" s="24">
        <v>13</v>
      </c>
      <c r="G140" s="25" t="s">
        <v>77</v>
      </c>
      <c r="H140" s="5" t="s">
        <v>78</v>
      </c>
      <c r="I140" s="27">
        <v>20000</v>
      </c>
      <c r="J140" s="28">
        <f t="shared" si="101"/>
        <v>2654.4561682925209</v>
      </c>
      <c r="K140" s="27">
        <v>5900</v>
      </c>
      <c r="L140" s="29">
        <f t="shared" si="92"/>
        <v>0.29499999999999998</v>
      </c>
      <c r="N140" s="27">
        <v>35000</v>
      </c>
      <c r="O140" s="28">
        <f t="shared" si="102"/>
        <v>4645.298294511912</v>
      </c>
      <c r="P140" s="4">
        <f t="shared" si="94"/>
        <v>0.75</v>
      </c>
      <c r="Q140" s="28">
        <v>5121.4457697149901</v>
      </c>
      <c r="R140" s="28">
        <v>5121.4457697149901</v>
      </c>
    </row>
    <row r="141" spans="1:18" ht="18" hidden="1" customHeight="1" outlineLevel="1" x14ac:dyDescent="0.25">
      <c r="A141" s="5" t="s">
        <v>128</v>
      </c>
      <c r="B141" s="5">
        <v>11</v>
      </c>
      <c r="C141" s="30" t="str">
        <f t="shared" si="98"/>
        <v>3233</v>
      </c>
      <c r="D141" s="30" t="str">
        <f t="shared" si="99"/>
        <v>3</v>
      </c>
      <c r="E141" s="30" t="str">
        <f t="shared" si="100"/>
        <v>32</v>
      </c>
      <c r="F141" s="24">
        <v>14</v>
      </c>
      <c r="G141" s="25" t="s">
        <v>79</v>
      </c>
      <c r="H141" s="5" t="s">
        <v>80</v>
      </c>
      <c r="I141" s="27">
        <v>20000</v>
      </c>
      <c r="J141" s="28">
        <f t="shared" si="101"/>
        <v>2654.4561682925209</v>
      </c>
      <c r="K141" s="27">
        <v>13194</v>
      </c>
      <c r="L141" s="29">
        <f t="shared" si="92"/>
        <v>0.65969999999999995</v>
      </c>
      <c r="N141" s="27">
        <v>20000</v>
      </c>
      <c r="O141" s="28">
        <f t="shared" si="102"/>
        <v>2654.4561682925209</v>
      </c>
      <c r="P141" s="4">
        <f t="shared" si="94"/>
        <v>0</v>
      </c>
      <c r="Q141" s="28">
        <v>2926.540439837137</v>
      </c>
      <c r="R141" s="28">
        <v>2926.540439837137</v>
      </c>
    </row>
    <row r="142" spans="1:18" ht="18" hidden="1" customHeight="1" outlineLevel="1" x14ac:dyDescent="0.25">
      <c r="A142" s="5" t="s">
        <v>128</v>
      </c>
      <c r="B142" s="5">
        <v>11</v>
      </c>
      <c r="C142" s="30" t="str">
        <f t="shared" si="98"/>
        <v>3234</v>
      </c>
      <c r="D142" s="30" t="str">
        <f t="shared" si="99"/>
        <v>3</v>
      </c>
      <c r="E142" s="30" t="str">
        <f t="shared" si="100"/>
        <v>32</v>
      </c>
      <c r="F142" s="24">
        <v>15</v>
      </c>
      <c r="G142" s="25" t="s">
        <v>130</v>
      </c>
      <c r="H142" s="5" t="s">
        <v>131</v>
      </c>
      <c r="I142" s="27">
        <v>22589</v>
      </c>
      <c r="J142" s="28">
        <f t="shared" si="101"/>
        <v>2998.075519277988</v>
      </c>
      <c r="K142" s="27">
        <v>14485.64</v>
      </c>
      <c r="L142" s="29">
        <f t="shared" si="92"/>
        <v>0.64126964451724289</v>
      </c>
      <c r="N142" s="27">
        <v>35000</v>
      </c>
      <c r="O142" s="28">
        <f t="shared" si="102"/>
        <v>4645.298294511912</v>
      </c>
      <c r="P142" s="4">
        <f t="shared" si="94"/>
        <v>0.54942671211651684</v>
      </c>
      <c r="Q142" s="28">
        <v>5121.4457697149901</v>
      </c>
      <c r="R142" s="28">
        <v>5121.4457697149901</v>
      </c>
    </row>
    <row r="143" spans="1:18" ht="18" hidden="1" customHeight="1" outlineLevel="1" x14ac:dyDescent="0.25">
      <c r="A143" s="5" t="s">
        <v>128</v>
      </c>
      <c r="B143" s="5">
        <v>11</v>
      </c>
      <c r="C143" s="30" t="str">
        <f t="shared" si="98"/>
        <v>3235</v>
      </c>
      <c r="D143" s="30" t="str">
        <f t="shared" si="99"/>
        <v>3</v>
      </c>
      <c r="E143" s="30" t="str">
        <f t="shared" si="100"/>
        <v>32</v>
      </c>
      <c r="F143" s="24">
        <v>16</v>
      </c>
      <c r="G143" s="25" t="s">
        <v>103</v>
      </c>
      <c r="H143" s="5" t="s">
        <v>104</v>
      </c>
      <c r="I143" s="27">
        <v>542896</v>
      </c>
      <c r="J143" s="28">
        <f t="shared" si="101"/>
        <v>72054.68179706682</v>
      </c>
      <c r="K143" s="27">
        <v>421305.31</v>
      </c>
      <c r="L143" s="29">
        <f t="shared" si="92"/>
        <v>0.77603318130912735</v>
      </c>
      <c r="N143" s="27">
        <v>543000</v>
      </c>
      <c r="O143" s="28">
        <f t="shared" si="102"/>
        <v>72068.484969141937</v>
      </c>
      <c r="P143" s="4">
        <f t="shared" si="94"/>
        <v>1.91565235330593E-4</v>
      </c>
      <c r="Q143" s="28">
        <v>79455.572941578255</v>
      </c>
      <c r="R143" s="28">
        <v>79455.572941578255</v>
      </c>
    </row>
    <row r="144" spans="1:18" ht="18" hidden="1" customHeight="1" outlineLevel="1" x14ac:dyDescent="0.25">
      <c r="A144" s="5" t="s">
        <v>128</v>
      </c>
      <c r="B144" s="5">
        <v>11</v>
      </c>
      <c r="C144" s="30" t="str">
        <f t="shared" si="98"/>
        <v>3236</v>
      </c>
      <c r="D144" s="30" t="str">
        <f t="shared" si="99"/>
        <v>3</v>
      </c>
      <c r="E144" s="30" t="str">
        <f t="shared" si="100"/>
        <v>32</v>
      </c>
      <c r="F144" s="24">
        <v>17</v>
      </c>
      <c r="G144" s="25" t="s">
        <v>132</v>
      </c>
      <c r="H144" s="5" t="s">
        <v>133</v>
      </c>
      <c r="I144" s="27">
        <v>5500</v>
      </c>
      <c r="J144" s="28">
        <f t="shared" si="101"/>
        <v>729.97544628044329</v>
      </c>
      <c r="K144" s="27">
        <v>248.7</v>
      </c>
      <c r="L144" s="29">
        <f t="shared" si="92"/>
        <v>4.5218181818181817E-2</v>
      </c>
      <c r="N144" s="27">
        <v>5500</v>
      </c>
      <c r="O144" s="28">
        <f t="shared" si="102"/>
        <v>729.97544628044329</v>
      </c>
      <c r="P144" s="4">
        <f t="shared" si="94"/>
        <v>0</v>
      </c>
      <c r="Q144" s="28">
        <v>804.79862095521264</v>
      </c>
      <c r="R144" s="28">
        <v>804.79862095521264</v>
      </c>
    </row>
    <row r="145" spans="1:18" ht="18" hidden="1" customHeight="1" outlineLevel="1" x14ac:dyDescent="0.25">
      <c r="A145" s="5" t="s">
        <v>128</v>
      </c>
      <c r="B145" s="5">
        <v>11</v>
      </c>
      <c r="C145" s="30" t="str">
        <f t="shared" si="98"/>
        <v>3237</v>
      </c>
      <c r="D145" s="30" t="str">
        <f t="shared" si="99"/>
        <v>3</v>
      </c>
      <c r="E145" s="30" t="str">
        <f t="shared" si="100"/>
        <v>32</v>
      </c>
      <c r="F145" s="24">
        <v>18</v>
      </c>
      <c r="G145" s="25" t="s">
        <v>62</v>
      </c>
      <c r="H145" s="5" t="s">
        <v>63</v>
      </c>
      <c r="I145" s="27">
        <v>190000</v>
      </c>
      <c r="J145" s="28">
        <f t="shared" si="101"/>
        <v>25217.333598778951</v>
      </c>
      <c r="K145" s="27">
        <v>148822.29</v>
      </c>
      <c r="L145" s="29">
        <f t="shared" si="92"/>
        <v>0.78327521052631588</v>
      </c>
      <c r="N145" s="27">
        <v>190000</v>
      </c>
      <c r="O145" s="28">
        <f t="shared" si="102"/>
        <v>25217.333598778951</v>
      </c>
      <c r="P145" s="4">
        <f t="shared" si="94"/>
        <v>0</v>
      </c>
      <c r="Q145" s="28">
        <v>27802.134178452801</v>
      </c>
      <c r="R145" s="28">
        <v>27802.134178452801</v>
      </c>
    </row>
    <row r="146" spans="1:18" ht="18" hidden="1" customHeight="1" outlineLevel="1" x14ac:dyDescent="0.25">
      <c r="A146" s="5" t="s">
        <v>128</v>
      </c>
      <c r="B146" s="5">
        <v>11</v>
      </c>
      <c r="C146" s="30" t="str">
        <f t="shared" si="98"/>
        <v>3238</v>
      </c>
      <c r="D146" s="30" t="str">
        <f t="shared" si="99"/>
        <v>3</v>
      </c>
      <c r="E146" s="30" t="str">
        <f t="shared" si="100"/>
        <v>32</v>
      </c>
      <c r="F146" s="24">
        <v>19</v>
      </c>
      <c r="G146" s="25" t="s">
        <v>105</v>
      </c>
      <c r="H146" s="5" t="s">
        <v>106</v>
      </c>
      <c r="I146" s="27">
        <v>30000</v>
      </c>
      <c r="J146" s="28">
        <f t="shared" si="101"/>
        <v>3981.6842524387812</v>
      </c>
      <c r="K146" s="27">
        <v>19796.52</v>
      </c>
      <c r="L146" s="29">
        <f t="shared" si="92"/>
        <v>0.65988400000000003</v>
      </c>
      <c r="N146" s="27">
        <v>40000</v>
      </c>
      <c r="O146" s="28">
        <f t="shared" si="102"/>
        <v>5308.9123365850419</v>
      </c>
      <c r="P146" s="4">
        <f t="shared" si="94"/>
        <v>0.33333333333333326</v>
      </c>
      <c r="Q146" s="28">
        <v>5853.080879674274</v>
      </c>
      <c r="R146" s="28">
        <v>5853.080879674274</v>
      </c>
    </row>
    <row r="147" spans="1:18" ht="18" hidden="1" customHeight="1" outlineLevel="1" x14ac:dyDescent="0.25">
      <c r="A147" s="5" t="s">
        <v>128</v>
      </c>
      <c r="B147" s="5">
        <v>11</v>
      </c>
      <c r="C147" s="30" t="str">
        <f t="shared" si="98"/>
        <v>3239</v>
      </c>
      <c r="D147" s="30" t="str">
        <f t="shared" si="99"/>
        <v>3</v>
      </c>
      <c r="E147" s="30" t="str">
        <f t="shared" si="100"/>
        <v>32</v>
      </c>
      <c r="F147" s="24">
        <v>20</v>
      </c>
      <c r="G147" s="25" t="s">
        <v>81</v>
      </c>
      <c r="H147" s="5" t="s">
        <v>82</v>
      </c>
      <c r="I147" s="27">
        <v>128000</v>
      </c>
      <c r="J147" s="28">
        <f t="shared" si="101"/>
        <v>16988.519477072135</v>
      </c>
      <c r="K147" s="27">
        <v>46110.59</v>
      </c>
      <c r="L147" s="29">
        <f t="shared" si="92"/>
        <v>0.36023898437499996</v>
      </c>
      <c r="N147" s="27">
        <v>130000</v>
      </c>
      <c r="O147" s="28">
        <f t="shared" si="102"/>
        <v>17253.965093901385</v>
      </c>
      <c r="P147" s="4">
        <f t="shared" si="94"/>
        <v>1.5625E-2</v>
      </c>
      <c r="Q147" s="28">
        <v>19022.512858941387</v>
      </c>
      <c r="R147" s="28">
        <v>19022.512858941387</v>
      </c>
    </row>
    <row r="148" spans="1:18" ht="18" hidden="1" customHeight="1" outlineLevel="1" x14ac:dyDescent="0.25">
      <c r="A148" s="5" t="s">
        <v>128</v>
      </c>
      <c r="B148" s="5">
        <v>11</v>
      </c>
      <c r="C148" s="30" t="str">
        <f t="shared" si="98"/>
        <v>3241</v>
      </c>
      <c r="D148" s="30" t="str">
        <f t="shared" si="99"/>
        <v>3</v>
      </c>
      <c r="E148" s="30" t="str">
        <f t="shared" si="100"/>
        <v>32</v>
      </c>
      <c r="F148" s="24">
        <v>20</v>
      </c>
      <c r="G148" s="25" t="s">
        <v>83</v>
      </c>
      <c r="H148" s="5" t="s">
        <v>84</v>
      </c>
      <c r="I148" s="27">
        <v>10000</v>
      </c>
      <c r="J148" s="28">
        <f t="shared" si="101"/>
        <v>1327.2280841462605</v>
      </c>
      <c r="K148" s="27">
        <v>400</v>
      </c>
      <c r="L148" s="29">
        <f t="shared" si="92"/>
        <v>0.04</v>
      </c>
      <c r="N148" s="27">
        <v>10000</v>
      </c>
      <c r="O148" s="28">
        <f t="shared" si="102"/>
        <v>1327.2280841462605</v>
      </c>
      <c r="P148" s="4">
        <f t="shared" si="94"/>
        <v>0</v>
      </c>
      <c r="Q148" s="28">
        <v>1463.2702199185685</v>
      </c>
      <c r="R148" s="28">
        <v>1463.2702199185685</v>
      </c>
    </row>
    <row r="149" spans="1:18" ht="18" hidden="1" customHeight="1" outlineLevel="1" x14ac:dyDescent="0.25">
      <c r="A149" s="5" t="s">
        <v>128</v>
      </c>
      <c r="B149" s="5">
        <v>11</v>
      </c>
      <c r="C149" s="30" t="str">
        <f t="shared" si="98"/>
        <v>3291</v>
      </c>
      <c r="D149" s="30" t="str">
        <f t="shared" si="99"/>
        <v>3</v>
      </c>
      <c r="E149" s="30" t="str">
        <f t="shared" si="100"/>
        <v>32</v>
      </c>
      <c r="F149" s="24">
        <v>21</v>
      </c>
      <c r="G149" s="25" t="s">
        <v>134</v>
      </c>
      <c r="H149" s="5" t="s">
        <v>135</v>
      </c>
      <c r="I149" s="27">
        <v>45500</v>
      </c>
      <c r="J149" s="28">
        <f t="shared" si="101"/>
        <v>6038.887782865485</v>
      </c>
      <c r="K149" s="27">
        <v>23135.01</v>
      </c>
      <c r="L149" s="29">
        <f t="shared" si="92"/>
        <v>0.50846175824175821</v>
      </c>
      <c r="N149" s="27">
        <v>45500</v>
      </c>
      <c r="O149" s="28">
        <f t="shared" si="102"/>
        <v>6038.887782865485</v>
      </c>
      <c r="P149" s="4">
        <f t="shared" si="94"/>
        <v>0</v>
      </c>
      <c r="Q149" s="28">
        <v>6657.8795006294868</v>
      </c>
      <c r="R149" s="28">
        <v>6657.8795006294868</v>
      </c>
    </row>
    <row r="150" spans="1:18" ht="18" hidden="1" customHeight="1" outlineLevel="1" x14ac:dyDescent="0.25">
      <c r="A150" s="5" t="s">
        <v>128</v>
      </c>
      <c r="B150" s="5">
        <v>11</v>
      </c>
      <c r="C150" s="30" t="str">
        <f t="shared" si="98"/>
        <v>3292</v>
      </c>
      <c r="D150" s="30" t="str">
        <f t="shared" si="99"/>
        <v>3</v>
      </c>
      <c r="E150" s="30" t="str">
        <f t="shared" si="100"/>
        <v>32</v>
      </c>
      <c r="F150" s="24">
        <v>22</v>
      </c>
      <c r="G150" s="25" t="s">
        <v>107</v>
      </c>
      <c r="H150" s="5" t="s">
        <v>108</v>
      </c>
      <c r="I150" s="27">
        <v>8000</v>
      </c>
      <c r="J150" s="28">
        <f t="shared" si="101"/>
        <v>1061.7824673170085</v>
      </c>
      <c r="L150" s="29">
        <f t="shared" si="92"/>
        <v>0</v>
      </c>
      <c r="N150" s="27">
        <v>16000</v>
      </c>
      <c r="O150" s="28">
        <f t="shared" si="102"/>
        <v>2123.5649346340169</v>
      </c>
      <c r="P150" s="4">
        <f t="shared" si="94"/>
        <v>1</v>
      </c>
      <c r="Q150" s="28">
        <v>2341.2323518697099</v>
      </c>
      <c r="R150" s="28">
        <v>2341.2323518697099</v>
      </c>
    </row>
    <row r="151" spans="1:18" ht="18" hidden="1" customHeight="1" outlineLevel="1" x14ac:dyDescent="0.25">
      <c r="A151" s="5" t="s">
        <v>128</v>
      </c>
      <c r="B151" s="5">
        <v>11</v>
      </c>
      <c r="C151" s="30" t="str">
        <f t="shared" si="98"/>
        <v>3293</v>
      </c>
      <c r="D151" s="30" t="str">
        <f t="shared" si="99"/>
        <v>3</v>
      </c>
      <c r="E151" s="30" t="str">
        <f t="shared" si="100"/>
        <v>32</v>
      </c>
      <c r="F151" s="24">
        <v>23</v>
      </c>
      <c r="G151" s="25" t="s">
        <v>85</v>
      </c>
      <c r="H151" s="5" t="s">
        <v>86</v>
      </c>
      <c r="I151" s="27">
        <v>10000</v>
      </c>
      <c r="J151" s="28">
        <f t="shared" si="101"/>
        <v>1327.2280841462605</v>
      </c>
      <c r="K151" s="27">
        <v>780.2</v>
      </c>
      <c r="L151" s="29">
        <f t="shared" si="92"/>
        <v>7.8020000000000006E-2</v>
      </c>
      <c r="N151" s="27">
        <v>10000</v>
      </c>
      <c r="O151" s="28">
        <f t="shared" si="102"/>
        <v>1327.2280841462605</v>
      </c>
      <c r="P151" s="4">
        <f t="shared" si="94"/>
        <v>0</v>
      </c>
      <c r="Q151" s="28">
        <v>1463.2702199185685</v>
      </c>
      <c r="R151" s="28">
        <v>1463.2702199185685</v>
      </c>
    </row>
    <row r="152" spans="1:18" ht="18" hidden="1" customHeight="1" outlineLevel="1" x14ac:dyDescent="0.25">
      <c r="A152" s="5" t="s">
        <v>128</v>
      </c>
      <c r="B152" s="5">
        <v>11</v>
      </c>
      <c r="C152" s="30" t="str">
        <f t="shared" si="98"/>
        <v>3294</v>
      </c>
      <c r="D152" s="30" t="str">
        <f t="shared" si="99"/>
        <v>3</v>
      </c>
      <c r="E152" s="30" t="str">
        <f t="shared" si="100"/>
        <v>32</v>
      </c>
      <c r="F152" s="24">
        <v>24</v>
      </c>
      <c r="G152" s="25" t="s">
        <v>136</v>
      </c>
      <c r="H152" s="5" t="s">
        <v>137</v>
      </c>
      <c r="I152" s="27">
        <v>1500</v>
      </c>
      <c r="J152" s="28">
        <f t="shared" si="101"/>
        <v>199.08421262193906</v>
      </c>
      <c r="K152" s="27">
        <v>1684.37</v>
      </c>
      <c r="L152" s="29">
        <f t="shared" si="92"/>
        <v>1.1229133333333332</v>
      </c>
      <c r="N152" s="27">
        <v>2000</v>
      </c>
      <c r="O152" s="28">
        <f t="shared" si="102"/>
        <v>265.44561682925212</v>
      </c>
      <c r="P152" s="4">
        <f t="shared" si="94"/>
        <v>0.33333333333333326</v>
      </c>
      <c r="Q152" s="28">
        <v>292.65404398371373</v>
      </c>
      <c r="R152" s="28">
        <v>292.65404398371373</v>
      </c>
    </row>
    <row r="153" spans="1:18" ht="18" hidden="1" customHeight="1" outlineLevel="1" x14ac:dyDescent="0.25">
      <c r="A153" s="5" t="s">
        <v>128</v>
      </c>
      <c r="B153" s="5">
        <v>11</v>
      </c>
      <c r="C153" s="30" t="str">
        <f t="shared" si="98"/>
        <v>3295</v>
      </c>
      <c r="D153" s="30" t="str">
        <f t="shared" si="99"/>
        <v>3</v>
      </c>
      <c r="E153" s="30" t="str">
        <f t="shared" si="100"/>
        <v>32</v>
      </c>
      <c r="F153" s="24">
        <v>25</v>
      </c>
      <c r="G153" s="25" t="s">
        <v>58</v>
      </c>
      <c r="H153" s="5" t="s">
        <v>59</v>
      </c>
      <c r="I153" s="27">
        <v>5000</v>
      </c>
      <c r="J153" s="28">
        <f t="shared" si="101"/>
        <v>663.61404207313024</v>
      </c>
      <c r="K153" s="27">
        <v>4667.5</v>
      </c>
      <c r="L153" s="29">
        <f t="shared" si="92"/>
        <v>0.9335</v>
      </c>
      <c r="N153" s="27">
        <v>5000</v>
      </c>
      <c r="O153" s="28">
        <f t="shared" si="102"/>
        <v>663.61404207313024</v>
      </c>
      <c r="P153" s="4">
        <f t="shared" si="94"/>
        <v>0</v>
      </c>
      <c r="Q153" s="28">
        <v>731.63510995928425</v>
      </c>
      <c r="R153" s="28">
        <v>731.63510995928425</v>
      </c>
    </row>
    <row r="154" spans="1:18" ht="18" hidden="1" customHeight="1" outlineLevel="1" x14ac:dyDescent="0.25">
      <c r="A154" s="5" t="s">
        <v>128</v>
      </c>
      <c r="B154" s="5">
        <v>11</v>
      </c>
      <c r="C154" s="30" t="str">
        <f t="shared" si="98"/>
        <v>3299</v>
      </c>
      <c r="D154" s="30" t="str">
        <f t="shared" si="99"/>
        <v>3</v>
      </c>
      <c r="E154" s="30" t="str">
        <f t="shared" si="100"/>
        <v>32</v>
      </c>
      <c r="F154" s="24">
        <v>26</v>
      </c>
      <c r="G154" s="25" t="s">
        <v>138</v>
      </c>
      <c r="H154" s="5" t="s">
        <v>109</v>
      </c>
      <c r="I154" s="27">
        <v>1500</v>
      </c>
      <c r="J154" s="28">
        <f t="shared" si="101"/>
        <v>199.08421262193906</v>
      </c>
      <c r="K154" s="27">
        <v>343.75</v>
      </c>
      <c r="L154" s="29">
        <f t="shared" si="92"/>
        <v>0.22916666666666666</v>
      </c>
      <c r="N154" s="27">
        <v>2000</v>
      </c>
      <c r="O154" s="28">
        <f t="shared" si="102"/>
        <v>265.44561682925212</v>
      </c>
      <c r="P154" s="4">
        <f t="shared" si="94"/>
        <v>0.33333333333333326</v>
      </c>
      <c r="Q154" s="28">
        <v>292.65404398371373</v>
      </c>
      <c r="R154" s="28">
        <v>292.65404398371373</v>
      </c>
    </row>
    <row r="155" spans="1:18" ht="18" hidden="1" customHeight="1" outlineLevel="1" x14ac:dyDescent="0.25">
      <c r="A155" s="5" t="s">
        <v>128</v>
      </c>
      <c r="B155" s="5">
        <v>11</v>
      </c>
      <c r="C155" s="30" t="str">
        <f t="shared" si="98"/>
        <v>3431</v>
      </c>
      <c r="D155" s="30" t="str">
        <f t="shared" si="99"/>
        <v>3</v>
      </c>
      <c r="E155" s="30" t="str">
        <f t="shared" si="100"/>
        <v>34</v>
      </c>
      <c r="F155" s="24">
        <v>27</v>
      </c>
      <c r="G155" s="25" t="s">
        <v>139</v>
      </c>
      <c r="H155" s="5" t="s">
        <v>140</v>
      </c>
      <c r="I155" s="27">
        <v>15000</v>
      </c>
      <c r="J155" s="28">
        <f t="shared" si="101"/>
        <v>1990.8421262193906</v>
      </c>
      <c r="K155" s="27">
        <v>7303</v>
      </c>
      <c r="L155" s="29">
        <f t="shared" si="92"/>
        <v>0.48686666666666667</v>
      </c>
      <c r="N155" s="27">
        <v>15000</v>
      </c>
      <c r="O155" s="28">
        <f t="shared" si="102"/>
        <v>1990.8421262193906</v>
      </c>
      <c r="P155" s="4">
        <f t="shared" si="94"/>
        <v>0</v>
      </c>
      <c r="Q155" s="28">
        <v>2194.9053298778526</v>
      </c>
      <c r="R155" s="28">
        <v>2194.9053298778526</v>
      </c>
    </row>
    <row r="156" spans="1:18" ht="18" hidden="1" customHeight="1" outlineLevel="1" x14ac:dyDescent="0.25">
      <c r="A156" s="5" t="s">
        <v>128</v>
      </c>
      <c r="B156" s="5">
        <v>11</v>
      </c>
      <c r="C156" s="30" t="str">
        <f t="shared" si="98"/>
        <v>3432</v>
      </c>
      <c r="D156" s="30" t="str">
        <f t="shared" si="99"/>
        <v>3</v>
      </c>
      <c r="E156" s="30" t="str">
        <f t="shared" si="100"/>
        <v>34</v>
      </c>
      <c r="F156" s="24">
        <v>28</v>
      </c>
      <c r="G156" s="25" t="s">
        <v>121</v>
      </c>
      <c r="H156" s="5" t="s">
        <v>111</v>
      </c>
      <c r="I156" s="27">
        <v>1980</v>
      </c>
      <c r="J156" s="28">
        <f t="shared" si="101"/>
        <v>262.79116066095958</v>
      </c>
      <c r="K156" s="27">
        <v>312.52</v>
      </c>
      <c r="L156" s="29">
        <f t="shared" si="92"/>
        <v>0.15783838383838383</v>
      </c>
      <c r="N156" s="27">
        <v>2000</v>
      </c>
      <c r="O156" s="28">
        <f t="shared" si="102"/>
        <v>265.44561682925212</v>
      </c>
      <c r="P156" s="4">
        <f t="shared" si="94"/>
        <v>1.0101010101010166E-2</v>
      </c>
      <c r="Q156" s="28">
        <v>292.65404398371373</v>
      </c>
      <c r="R156" s="28">
        <v>292.65404398371373</v>
      </c>
    </row>
    <row r="157" spans="1:18" ht="18" hidden="1" customHeight="1" outlineLevel="1" x14ac:dyDescent="0.25">
      <c r="A157" s="5" t="s">
        <v>128</v>
      </c>
      <c r="B157" s="5">
        <v>11</v>
      </c>
      <c r="C157" s="30" t="str">
        <f t="shared" si="98"/>
        <v>3433</v>
      </c>
      <c r="D157" s="30" t="str">
        <f t="shared" si="99"/>
        <v>3</v>
      </c>
      <c r="E157" s="30" t="str">
        <f t="shared" si="100"/>
        <v>34</v>
      </c>
      <c r="F157" s="24">
        <v>29</v>
      </c>
      <c r="G157" s="25" t="s">
        <v>141</v>
      </c>
      <c r="H157" s="5" t="s">
        <v>142</v>
      </c>
      <c r="I157" s="27">
        <v>20</v>
      </c>
      <c r="J157" s="28">
        <f t="shared" si="101"/>
        <v>2.654456168292521</v>
      </c>
      <c r="K157" s="27">
        <v>1.1200000000000001</v>
      </c>
      <c r="L157" s="29">
        <f t="shared" si="92"/>
        <v>5.6000000000000008E-2</v>
      </c>
      <c r="N157" s="27">
        <v>20</v>
      </c>
      <c r="O157" s="28">
        <f t="shared" si="102"/>
        <v>2.654456168292521</v>
      </c>
      <c r="P157" s="4">
        <f t="shared" si="94"/>
        <v>0</v>
      </c>
      <c r="Q157" s="28">
        <v>2.9265404398371371</v>
      </c>
      <c r="R157" s="28">
        <v>2.9265404398371371</v>
      </c>
    </row>
    <row r="158" spans="1:18" ht="18" hidden="1" customHeight="1" outlineLevel="1" x14ac:dyDescent="0.25">
      <c r="A158" s="5" t="s">
        <v>128</v>
      </c>
      <c r="B158" s="5">
        <v>11</v>
      </c>
      <c r="C158" s="30" t="str">
        <f t="shared" si="98"/>
        <v>3721</v>
      </c>
      <c r="D158" s="30" t="str">
        <f t="shared" si="99"/>
        <v>3</v>
      </c>
      <c r="E158" s="30" t="str">
        <f t="shared" si="100"/>
        <v>37</v>
      </c>
      <c r="F158" s="24">
        <v>30</v>
      </c>
      <c r="G158" s="25" t="s">
        <v>122</v>
      </c>
      <c r="H158" s="5" t="s">
        <v>123</v>
      </c>
      <c r="I158" s="27"/>
      <c r="J158" s="28" t="str">
        <f t="shared" si="101"/>
        <v/>
      </c>
      <c r="K158" s="27">
        <v>4000</v>
      </c>
      <c r="L158" s="29">
        <f t="shared" si="92"/>
        <v>0</v>
      </c>
      <c r="N158" s="27"/>
      <c r="O158" s="28" t="str">
        <f t="shared" si="102"/>
        <v/>
      </c>
      <c r="P158" s="4">
        <f t="shared" si="94"/>
        <v>0</v>
      </c>
      <c r="Q158" s="28" t="s">
        <v>26</v>
      </c>
      <c r="R158" s="28" t="s">
        <v>26</v>
      </c>
    </row>
    <row r="159" spans="1:18" ht="18" hidden="1" customHeight="1" x14ac:dyDescent="0.25">
      <c r="A159" s="5" t="s">
        <v>128</v>
      </c>
      <c r="B159" s="5">
        <v>11</v>
      </c>
      <c r="F159" s="31"/>
      <c r="G159" s="32"/>
      <c r="H159" s="33" t="s">
        <v>87</v>
      </c>
      <c r="I159" s="34">
        <f>SUM(I160:I167)</f>
        <v>100000</v>
      </c>
      <c r="J159" s="35">
        <f t="shared" ref="J159:K159" si="103">SUM(J160:J167)</f>
        <v>13272.280841462605</v>
      </c>
      <c r="K159" s="34">
        <f t="shared" si="103"/>
        <v>17372.86</v>
      </c>
      <c r="L159" s="36">
        <f t="shared" si="92"/>
        <v>0.17372860000000001</v>
      </c>
      <c r="N159" s="34">
        <f>SUM(N160:N167)</f>
        <v>130000</v>
      </c>
      <c r="O159" s="35">
        <f t="shared" ref="O159" si="104">SUM(O160:O167)</f>
        <v>17253.965093901381</v>
      </c>
      <c r="P159" s="4">
        <f t="shared" si="94"/>
        <v>0.30000000000000004</v>
      </c>
      <c r="Q159" s="35">
        <f t="shared" ref="Q159:R159" si="105">SUM(Q160:Q167)</f>
        <v>19022.512858941387</v>
      </c>
      <c r="R159" s="35">
        <f t="shared" si="105"/>
        <v>19022.512858941387</v>
      </c>
    </row>
    <row r="160" spans="1:18" ht="18" hidden="1" customHeight="1" outlineLevel="1" x14ac:dyDescent="0.25">
      <c r="A160" s="5" t="s">
        <v>128</v>
      </c>
      <c r="B160" s="5">
        <v>11</v>
      </c>
      <c r="C160" s="30" t="str">
        <f t="shared" ref="C160:C167" si="106">G160</f>
        <v>4124</v>
      </c>
      <c r="D160" s="30" t="str">
        <f t="shared" ref="D160:D167" si="107">LEFT(C160,1)</f>
        <v>4</v>
      </c>
      <c r="E160" s="30" t="str">
        <f t="shared" ref="E160:E167" si="108">LEFT(C160,2)</f>
        <v>41</v>
      </c>
      <c r="F160" s="24">
        <v>31</v>
      </c>
      <c r="G160" s="25" t="s">
        <v>143</v>
      </c>
      <c r="H160" s="5" t="s">
        <v>144</v>
      </c>
      <c r="I160" s="27">
        <v>20000</v>
      </c>
      <c r="J160" s="28">
        <f t="shared" ref="J160:J167" si="109">IF(I160&lt;&gt;0,I160/7.5345,"")</f>
        <v>2654.4561682925209</v>
      </c>
      <c r="L160" s="29">
        <f t="shared" si="92"/>
        <v>0</v>
      </c>
      <c r="N160" s="27">
        <v>20000</v>
      </c>
      <c r="O160" s="28">
        <f t="shared" ref="O160:O167" si="110">IF(N160&lt;&gt;0,N160/7.5345,"")</f>
        <v>2654.4561682925209</v>
      </c>
      <c r="P160" s="4">
        <f t="shared" si="94"/>
        <v>0</v>
      </c>
      <c r="Q160" s="28">
        <v>2926.540439837137</v>
      </c>
      <c r="R160" s="28">
        <v>2926.540439837137</v>
      </c>
    </row>
    <row r="161" spans="1:18" ht="18" hidden="1" customHeight="1" outlineLevel="1" x14ac:dyDescent="0.25">
      <c r="A161" s="5" t="s">
        <v>128</v>
      </c>
      <c r="B161" s="5">
        <v>11</v>
      </c>
      <c r="C161" s="30" t="str">
        <f t="shared" si="106"/>
        <v>4221</v>
      </c>
      <c r="D161" s="30" t="str">
        <f t="shared" si="107"/>
        <v>4</v>
      </c>
      <c r="E161" s="30" t="str">
        <f t="shared" si="108"/>
        <v>42</v>
      </c>
      <c r="F161" s="24">
        <v>32</v>
      </c>
      <c r="G161" s="25" t="s">
        <v>112</v>
      </c>
      <c r="H161" s="5" t="s">
        <v>113</v>
      </c>
      <c r="I161" s="27">
        <v>20000</v>
      </c>
      <c r="J161" s="28">
        <f t="shared" si="109"/>
        <v>2654.4561682925209</v>
      </c>
      <c r="K161" s="27">
        <v>1827</v>
      </c>
      <c r="L161" s="29">
        <f t="shared" si="92"/>
        <v>9.1350000000000001E-2</v>
      </c>
      <c r="N161" s="27">
        <v>20000</v>
      </c>
      <c r="O161" s="28">
        <f t="shared" si="110"/>
        <v>2654.4561682925209</v>
      </c>
      <c r="P161" s="4">
        <f t="shared" si="94"/>
        <v>0</v>
      </c>
      <c r="Q161" s="28">
        <v>2926.540439837137</v>
      </c>
      <c r="R161" s="28">
        <v>2926.540439837137</v>
      </c>
    </row>
    <row r="162" spans="1:18" ht="18" hidden="1" customHeight="1" outlineLevel="1" x14ac:dyDescent="0.25">
      <c r="A162" s="5" t="s">
        <v>128</v>
      </c>
      <c r="B162" s="5">
        <v>11</v>
      </c>
      <c r="C162" s="30" t="str">
        <f t="shared" si="106"/>
        <v>4222</v>
      </c>
      <c r="D162" s="30" t="str">
        <f t="shared" si="107"/>
        <v>4</v>
      </c>
      <c r="E162" s="30" t="str">
        <f t="shared" si="108"/>
        <v>42</v>
      </c>
      <c r="F162" s="24">
        <v>33</v>
      </c>
      <c r="G162" s="25" t="s">
        <v>114</v>
      </c>
      <c r="H162" s="5" t="s">
        <v>115</v>
      </c>
      <c r="I162" s="27">
        <v>5000</v>
      </c>
      <c r="J162" s="28">
        <f t="shared" si="109"/>
        <v>663.61404207313024</v>
      </c>
      <c r="L162" s="29">
        <f t="shared" si="92"/>
        <v>0</v>
      </c>
      <c r="N162" s="27">
        <v>5000</v>
      </c>
      <c r="O162" s="28">
        <f t="shared" si="110"/>
        <v>663.61404207313024</v>
      </c>
      <c r="P162" s="4">
        <f t="shared" si="94"/>
        <v>0</v>
      </c>
      <c r="Q162" s="28">
        <v>731.63510995928425</v>
      </c>
      <c r="R162" s="28">
        <v>731.63510995928425</v>
      </c>
    </row>
    <row r="163" spans="1:18" ht="18" hidden="1" customHeight="1" outlineLevel="1" x14ac:dyDescent="0.25">
      <c r="A163" s="5" t="s">
        <v>128</v>
      </c>
      <c r="B163" s="5">
        <v>11</v>
      </c>
      <c r="C163" s="30" t="str">
        <f t="shared" si="106"/>
        <v>4223</v>
      </c>
      <c r="D163" s="30" t="str">
        <f t="shared" si="107"/>
        <v>4</v>
      </c>
      <c r="E163" s="30" t="str">
        <f t="shared" si="108"/>
        <v>42</v>
      </c>
      <c r="F163" s="24">
        <v>34</v>
      </c>
      <c r="G163" s="25" t="s">
        <v>145</v>
      </c>
      <c r="H163" s="5" t="s">
        <v>146</v>
      </c>
      <c r="I163" s="27">
        <v>2500</v>
      </c>
      <c r="J163" s="28">
        <f t="shared" si="109"/>
        <v>331.80702103656512</v>
      </c>
      <c r="L163" s="29">
        <f t="shared" si="92"/>
        <v>0</v>
      </c>
      <c r="N163" s="27">
        <v>5000</v>
      </c>
      <c r="O163" s="28">
        <f t="shared" si="110"/>
        <v>663.61404207313024</v>
      </c>
      <c r="P163" s="4">
        <f t="shared" si="94"/>
        <v>1</v>
      </c>
      <c r="Q163" s="28">
        <v>731.63510995928425</v>
      </c>
      <c r="R163" s="28">
        <v>731.63510995928425</v>
      </c>
    </row>
    <row r="164" spans="1:18" ht="18" hidden="1" customHeight="1" outlineLevel="1" x14ac:dyDescent="0.25">
      <c r="A164" s="5" t="s">
        <v>128</v>
      </c>
      <c r="B164" s="5">
        <v>11</v>
      </c>
      <c r="C164" s="30" t="str">
        <f t="shared" si="106"/>
        <v>4225</v>
      </c>
      <c r="D164" s="30" t="str">
        <f t="shared" si="107"/>
        <v>4</v>
      </c>
      <c r="E164" s="30" t="str">
        <f t="shared" si="108"/>
        <v>42</v>
      </c>
      <c r="F164" s="24">
        <v>35</v>
      </c>
      <c r="G164" s="25" t="s">
        <v>88</v>
      </c>
      <c r="H164" s="5" t="s">
        <v>89</v>
      </c>
      <c r="I164" s="27">
        <v>30000</v>
      </c>
      <c r="J164" s="28">
        <f t="shared" si="109"/>
        <v>3981.6842524387812</v>
      </c>
      <c r="L164" s="29">
        <f t="shared" si="92"/>
        <v>0</v>
      </c>
      <c r="N164" s="27">
        <v>30000</v>
      </c>
      <c r="O164" s="28">
        <f t="shared" si="110"/>
        <v>3981.6842524387812</v>
      </c>
      <c r="P164" s="4">
        <f t="shared" si="94"/>
        <v>0</v>
      </c>
      <c r="Q164" s="28">
        <v>4389.8106597557053</v>
      </c>
      <c r="R164" s="28">
        <v>4389.8106597557053</v>
      </c>
    </row>
    <row r="165" spans="1:18" ht="18" hidden="1" customHeight="1" outlineLevel="1" x14ac:dyDescent="0.25">
      <c r="A165" s="5" t="s">
        <v>128</v>
      </c>
      <c r="B165" s="5">
        <v>11</v>
      </c>
      <c r="C165" s="30" t="str">
        <f t="shared" si="106"/>
        <v>4227</v>
      </c>
      <c r="D165" s="30" t="str">
        <f t="shared" si="107"/>
        <v>4</v>
      </c>
      <c r="E165" s="30" t="str">
        <f t="shared" si="108"/>
        <v>42</v>
      </c>
      <c r="F165" s="24">
        <v>36</v>
      </c>
      <c r="G165" s="25" t="s">
        <v>116</v>
      </c>
      <c r="H165" s="5" t="s">
        <v>117</v>
      </c>
      <c r="I165" s="27">
        <v>9500</v>
      </c>
      <c r="J165" s="28">
        <f t="shared" si="109"/>
        <v>1260.8666799389475</v>
      </c>
      <c r="L165" s="29">
        <f t="shared" si="92"/>
        <v>0</v>
      </c>
      <c r="N165" s="27">
        <v>10000</v>
      </c>
      <c r="O165" s="28">
        <f t="shared" si="110"/>
        <v>1327.2280841462605</v>
      </c>
      <c r="P165" s="4">
        <f t="shared" si="94"/>
        <v>5.2631578947368363E-2</v>
      </c>
      <c r="Q165" s="28">
        <v>1463.2702199185685</v>
      </c>
      <c r="R165" s="28">
        <v>1463.2702199185685</v>
      </c>
    </row>
    <row r="166" spans="1:18" ht="18" hidden="1" customHeight="1" outlineLevel="1" x14ac:dyDescent="0.25">
      <c r="A166" s="5" t="s">
        <v>128</v>
      </c>
      <c r="B166" s="5">
        <v>11</v>
      </c>
      <c r="C166" s="30" t="str">
        <f t="shared" si="106"/>
        <v>4241</v>
      </c>
      <c r="D166" s="30" t="str">
        <f t="shared" si="107"/>
        <v>4</v>
      </c>
      <c r="E166" s="30" t="str">
        <f t="shared" si="108"/>
        <v>42</v>
      </c>
      <c r="F166" s="24">
        <v>37</v>
      </c>
      <c r="G166" s="25" t="s">
        <v>90</v>
      </c>
      <c r="H166" s="5" t="s">
        <v>91</v>
      </c>
      <c r="I166" s="27">
        <v>8000</v>
      </c>
      <c r="J166" s="28">
        <f t="shared" si="109"/>
        <v>1061.7824673170085</v>
      </c>
      <c r="K166" s="27">
        <v>15545.86</v>
      </c>
      <c r="L166" s="29">
        <f t="shared" si="92"/>
        <v>1.9432325000000001</v>
      </c>
      <c r="N166" s="27">
        <v>10000</v>
      </c>
      <c r="O166" s="28">
        <f t="shared" si="110"/>
        <v>1327.2280841462605</v>
      </c>
      <c r="P166" s="4">
        <f t="shared" si="94"/>
        <v>0.25</v>
      </c>
      <c r="Q166" s="28">
        <v>1463.2702199185685</v>
      </c>
      <c r="R166" s="28">
        <v>1463.2702199185685</v>
      </c>
    </row>
    <row r="167" spans="1:18" ht="18" hidden="1" customHeight="1" outlineLevel="1" x14ac:dyDescent="0.25">
      <c r="A167" s="5" t="s">
        <v>128</v>
      </c>
      <c r="B167" s="5">
        <v>11</v>
      </c>
      <c r="C167" s="30" t="str">
        <f t="shared" si="106"/>
        <v>4262</v>
      </c>
      <c r="D167" s="30" t="str">
        <f t="shared" si="107"/>
        <v>4</v>
      </c>
      <c r="E167" s="30" t="str">
        <f t="shared" si="108"/>
        <v>42</v>
      </c>
      <c r="F167" s="24">
        <v>38</v>
      </c>
      <c r="G167" s="25" t="s">
        <v>126</v>
      </c>
      <c r="H167" s="5" t="s">
        <v>147</v>
      </c>
      <c r="I167" s="27">
        <v>5000</v>
      </c>
      <c r="J167" s="28">
        <f t="shared" si="109"/>
        <v>663.61404207313024</v>
      </c>
      <c r="L167" s="29">
        <f t="shared" si="92"/>
        <v>0</v>
      </c>
      <c r="N167" s="27">
        <v>30000</v>
      </c>
      <c r="O167" s="28">
        <f t="shared" si="110"/>
        <v>3981.6842524387812</v>
      </c>
      <c r="P167" s="4">
        <f t="shared" si="94"/>
        <v>5</v>
      </c>
      <c r="Q167" s="28">
        <v>4389.8106597557053</v>
      </c>
      <c r="R167" s="28">
        <v>4389.8106597557053</v>
      </c>
    </row>
    <row r="168" spans="1:18" ht="27" hidden="1" customHeight="1" x14ac:dyDescent="0.25">
      <c r="F168" s="39"/>
      <c r="G168" s="13"/>
      <c r="H168" s="14"/>
      <c r="I168" s="15"/>
      <c r="J168" s="16"/>
      <c r="K168" s="15"/>
      <c r="L168" s="17">
        <f t="shared" si="92"/>
        <v>0</v>
      </c>
      <c r="N168" s="15"/>
      <c r="O168" s="16"/>
      <c r="Q168" s="16"/>
      <c r="R168" s="16"/>
    </row>
    <row r="169" spans="1:18" ht="27" hidden="1" customHeight="1" x14ac:dyDescent="0.25">
      <c r="F169" s="39"/>
      <c r="G169" s="13" t="s">
        <v>148</v>
      </c>
      <c r="H169" s="14"/>
      <c r="I169" s="15">
        <f>I6-I24</f>
        <v>-628418</v>
      </c>
      <c r="J169" s="16">
        <f>J6-J24</f>
        <v>-83405.401818302227</v>
      </c>
      <c r="K169" s="15">
        <f>K6-K24</f>
        <v>227301.47000000067</v>
      </c>
      <c r="L169" s="17">
        <f t="shared" si="92"/>
        <v>-0.36170426372255515</v>
      </c>
      <c r="N169" s="15">
        <f>N6-N24</f>
        <v>-288708.98000000231</v>
      </c>
      <c r="O169" s="16">
        <f>O6-O24</f>
        <v>-38318.266640121816</v>
      </c>
      <c r="Q169" s="16">
        <f>Q6-Q24</f>
        <v>-23974.325203631772</v>
      </c>
      <c r="R169" s="16">
        <f>R6-R24</f>
        <v>-23798.315430587623</v>
      </c>
    </row>
    <row r="170" spans="1:18" ht="15" hidden="1" customHeight="1" x14ac:dyDescent="0.25">
      <c r="F170" s="18"/>
      <c r="G170" s="19"/>
      <c r="H170" s="20"/>
      <c r="I170" s="23"/>
      <c r="J170" s="22"/>
      <c r="K170" s="21"/>
      <c r="L170" s="23"/>
      <c r="N170" s="23"/>
      <c r="O170" s="22"/>
      <c r="Q170" s="22"/>
      <c r="R170" s="22"/>
    </row>
    <row r="171" spans="1:18" ht="15" hidden="1" customHeight="1" x14ac:dyDescent="0.25">
      <c r="F171" s="78" t="s">
        <v>149</v>
      </c>
      <c r="G171" s="78"/>
      <c r="H171" s="78"/>
      <c r="I171" s="78"/>
      <c r="J171" s="78"/>
      <c r="K171" s="78"/>
      <c r="L171" s="78"/>
      <c r="O171" s="5"/>
      <c r="Q171" s="5"/>
      <c r="R171" s="5"/>
    </row>
    <row r="172" spans="1:18" ht="15" customHeight="1" thickBot="1" x14ac:dyDescent="0.3">
      <c r="F172" s="18"/>
      <c r="G172" s="19"/>
      <c r="H172" s="20"/>
      <c r="I172" s="23"/>
      <c r="J172" s="22"/>
      <c r="K172" s="21"/>
      <c r="L172" s="23"/>
      <c r="N172" s="23"/>
      <c r="O172" s="22"/>
      <c r="Q172" s="22"/>
      <c r="R172" s="22"/>
    </row>
    <row r="173" spans="1:18" ht="39.950000000000003" customHeight="1" thickBot="1" x14ac:dyDescent="0.3">
      <c r="F173" s="40" t="s">
        <v>150</v>
      </c>
      <c r="G173" s="41" t="s">
        <v>151</v>
      </c>
      <c r="H173" s="42"/>
      <c r="I173" s="43" t="e">
        <f>'Prihodi i rashodi_Izvorno'!#REF!</f>
        <v>#REF!</v>
      </c>
      <c r="J173" s="44" t="e">
        <f>'Prihodi i rashodi_Izvorno'!#REF!</f>
        <v>#REF!</v>
      </c>
      <c r="K173" s="45" t="e">
        <f>'Prihodi i rashodi_Izvorno'!#REF!</f>
        <v>#REF!</v>
      </c>
      <c r="L173" s="43" t="e">
        <f>'Prihodi i rashodi_Izvorno'!#REF!</f>
        <v>#REF!</v>
      </c>
      <c r="M173" s="46"/>
      <c r="N173" s="45" t="e">
        <f>'Prihodi i rashodi_Izvorno'!#REF!</f>
        <v>#REF!</v>
      </c>
      <c r="O173" s="47" t="e">
        <f>O174+O175+O176</f>
        <v>#REF!</v>
      </c>
      <c r="P173" s="48" t="e">
        <f>'Prihodi i rashodi_Izvorno'!#REF!</f>
        <v>#REF!</v>
      </c>
      <c r="Q173" s="49">
        <f t="shared" ref="Q173:R173" si="111">Q174+Q175+Q176</f>
        <v>1535837.1339173135</v>
      </c>
      <c r="R173" s="47">
        <f t="shared" si="111"/>
        <v>1294023.8599999999</v>
      </c>
    </row>
    <row r="174" spans="1:18" ht="27" customHeight="1" x14ac:dyDescent="0.25">
      <c r="F174" s="50">
        <v>6</v>
      </c>
      <c r="G174" s="51" t="s">
        <v>152</v>
      </c>
      <c r="H174" s="52"/>
      <c r="I174" s="53">
        <f>I24</f>
        <v>11508339</v>
      </c>
      <c r="J174" s="54">
        <f>J24</f>
        <v>1527419.0722675689</v>
      </c>
      <c r="K174" s="55">
        <f>K24</f>
        <v>7941514.629999999</v>
      </c>
      <c r="L174" s="53">
        <f t="shared" ref="L174:L175" si="112">IF(K174&lt;&gt;0,K174/I174,0)</f>
        <v>0.69006610163291149</v>
      </c>
      <c r="M174" s="46"/>
      <c r="N174" s="55">
        <f>N24</f>
        <v>10995309.840000002</v>
      </c>
      <c r="O174" s="56" t="e">
        <f>SUMIFS('Prihodi i rashodi_Izvorno'!#REF!,'Prihodi i rashodi_Izvorno'!$O$6:$O$133,Sažetak!$F174)</f>
        <v>#REF!</v>
      </c>
      <c r="P174" s="57"/>
      <c r="Q174" s="58">
        <f>SUMIFS('Prihodi i rashodi_Izvorno'!I$6:I$133,'Prihodi i rashodi_Izvorno'!$O$6:$O$133,Sažetak!$F174)</f>
        <v>1535837.1339173135</v>
      </c>
      <c r="R174" s="56">
        <f>SUMIFS('Prihodi i rashodi_Izvorno'!J$6:J$133,'Prihodi i rashodi_Izvorno'!$O$6:$O$133,Sažetak!$F174)</f>
        <v>661961.61</v>
      </c>
    </row>
    <row r="175" spans="1:18" ht="27" customHeight="1" x14ac:dyDescent="0.25">
      <c r="F175" s="59">
        <v>7</v>
      </c>
      <c r="G175" s="60" t="s">
        <v>153</v>
      </c>
      <c r="H175" s="61"/>
      <c r="I175" s="62">
        <v>0</v>
      </c>
      <c r="J175" s="63">
        <v>0</v>
      </c>
      <c r="K175" s="64">
        <v>0</v>
      </c>
      <c r="L175" s="62">
        <f t="shared" si="112"/>
        <v>0</v>
      </c>
      <c r="M175" s="46"/>
      <c r="N175" s="64">
        <v>0</v>
      </c>
      <c r="O175" s="56" t="e">
        <f>SUMIFS('Prihodi i rashodi_Izvorno'!#REF!,'Prihodi i rashodi_Izvorno'!$O$6:$O$133,Sažetak!$F175)</f>
        <v>#REF!</v>
      </c>
      <c r="P175" s="57"/>
      <c r="Q175" s="58">
        <f>SUMIFS('Prihodi i rashodi_Izvorno'!I$6:I$133,'Prihodi i rashodi_Izvorno'!$O$6:$O$133,Sažetak!$F175)</f>
        <v>0</v>
      </c>
      <c r="R175" s="56">
        <f>SUMIFS('Prihodi i rashodi_Izvorno'!J$6:J$133,'Prihodi i rashodi_Izvorno'!$O$6:$O$133,Sažetak!$F175)</f>
        <v>0</v>
      </c>
    </row>
    <row r="176" spans="1:18" ht="27" customHeight="1" thickBot="1" x14ac:dyDescent="0.3">
      <c r="F176" s="65">
        <v>9</v>
      </c>
      <c r="G176" s="66" t="s">
        <v>154</v>
      </c>
      <c r="H176" s="20"/>
      <c r="I176" s="23"/>
      <c r="J176" s="22"/>
      <c r="K176" s="21"/>
      <c r="L176" s="23"/>
      <c r="M176" s="46"/>
      <c r="N176" s="21"/>
      <c r="O176" s="56">
        <v>579414.28</v>
      </c>
      <c r="P176" s="57"/>
      <c r="Q176" s="58">
        <f>SUMIFS('Prihodi i rashodi_Izvorno'!I$6:I$133,'Prihodi i rashodi_Izvorno'!$O$6:$O$133,Sažetak!$F176)</f>
        <v>0</v>
      </c>
      <c r="R176" s="56">
        <v>632062.25</v>
      </c>
    </row>
    <row r="177" spans="6:18" ht="39.950000000000003" customHeight="1" thickBot="1" x14ac:dyDescent="0.3">
      <c r="F177" s="40" t="s">
        <v>155</v>
      </c>
      <c r="G177" s="41" t="s">
        <v>156</v>
      </c>
      <c r="H177" s="42"/>
      <c r="I177" s="43">
        <f>I178+I179</f>
        <v>11508339</v>
      </c>
      <c r="J177" s="44">
        <f t="shared" ref="J177:R177" si="113">J178+J179</f>
        <v>1527419.0722675691</v>
      </c>
      <c r="K177" s="45">
        <f t="shared" si="113"/>
        <v>7941514.629999998</v>
      </c>
      <c r="L177" s="43">
        <f t="shared" si="113"/>
        <v>62.335468385743276</v>
      </c>
      <c r="M177" s="46"/>
      <c r="N177" s="45">
        <f t="shared" si="113"/>
        <v>10995309.840000002</v>
      </c>
      <c r="O177" s="47" t="e">
        <f t="shared" si="113"/>
        <v>#REF!</v>
      </c>
      <c r="P177" s="48">
        <f t="shared" si="113"/>
        <v>0</v>
      </c>
      <c r="Q177" s="49">
        <f t="shared" si="113"/>
        <v>1551327.4486694536</v>
      </c>
      <c r="R177" s="47">
        <f t="shared" si="113"/>
        <v>714113.14000000013</v>
      </c>
    </row>
    <row r="178" spans="6:18" ht="27" customHeight="1" x14ac:dyDescent="0.25">
      <c r="F178" s="59">
        <v>3</v>
      </c>
      <c r="G178" s="60" t="s">
        <v>157</v>
      </c>
      <c r="H178" s="61"/>
      <c r="I178" s="62">
        <f t="shared" ref="I178:L179" si="114">SUMIFS(I$24:I$167,$D$24:$D$167,$F178)</f>
        <v>10829839</v>
      </c>
      <c r="J178" s="63">
        <f t="shared" si="114"/>
        <v>1437366.6467582453</v>
      </c>
      <c r="K178" s="64">
        <f t="shared" si="114"/>
        <v>7777206.4799999977</v>
      </c>
      <c r="L178" s="62">
        <f t="shared" si="114"/>
        <v>57.523032392180056</v>
      </c>
      <c r="M178" s="46"/>
      <c r="N178" s="64">
        <f t="shared" ref="N178:N179" si="115">SUMIFS(N$24:N$167,$D$24:$D$167,$F178)</f>
        <v>10652619.840000002</v>
      </c>
      <c r="O178" s="56" t="e">
        <f>SUMIFS('Prihodi i rashodi_Izvorno'!#REF!,'Prihodi i rashodi_Izvorno'!$O$6:$O$133,Sažetak!$F178)</f>
        <v>#REF!</v>
      </c>
      <c r="P178" s="57"/>
      <c r="Q178" s="58">
        <f>SUMIFS('Prihodi i rashodi_Izvorno'!I$6:I$133,'Prihodi i rashodi_Izvorno'!$O$6:$O$133,Sažetak!$F178)</f>
        <v>1508508.7222111619</v>
      </c>
      <c r="R178" s="56">
        <f>SUMIFS('Prihodi i rashodi_Izvorno'!J$6:J$133,'Prihodi i rashodi_Izvorno'!$O$6:$O$133,Sažetak!$F178)</f>
        <v>707341.82000000018</v>
      </c>
    </row>
    <row r="179" spans="6:18" ht="27" customHeight="1" thickBot="1" x14ac:dyDescent="0.3">
      <c r="F179" s="59">
        <v>4</v>
      </c>
      <c r="G179" s="60" t="s">
        <v>158</v>
      </c>
      <c r="H179" s="61"/>
      <c r="I179" s="62">
        <f t="shared" si="114"/>
        <v>678500</v>
      </c>
      <c r="J179" s="63">
        <f t="shared" si="114"/>
        <v>90052.425509323759</v>
      </c>
      <c r="K179" s="64">
        <f t="shared" si="114"/>
        <v>164308.15000000002</v>
      </c>
      <c r="L179" s="62">
        <f t="shared" si="114"/>
        <v>4.8124359935632182</v>
      </c>
      <c r="M179" s="46"/>
      <c r="N179" s="64">
        <f t="shared" si="115"/>
        <v>342690</v>
      </c>
      <c r="O179" s="56" t="e">
        <f>SUMIFS('Prihodi i rashodi_Izvorno'!#REF!,'Prihodi i rashodi_Izvorno'!$O$6:$O$133,Sažetak!$F179)</f>
        <v>#REF!</v>
      </c>
      <c r="P179" s="57"/>
      <c r="Q179" s="58">
        <f>SUMIFS('Prihodi i rashodi_Izvorno'!I$6:I$133,'Prihodi i rashodi_Izvorno'!$O$6:$O$133,Sažetak!$F179)</f>
        <v>42818.726458291865</v>
      </c>
      <c r="R179" s="56">
        <f>SUMIFS('Prihodi i rashodi_Izvorno'!J$6:J$133,'Prihodi i rashodi_Izvorno'!$O$6:$O$133,Sažetak!$F179)</f>
        <v>6771.32</v>
      </c>
    </row>
    <row r="180" spans="6:18" ht="39.950000000000003" customHeight="1" thickBot="1" x14ac:dyDescent="0.3">
      <c r="F180" s="40" t="s">
        <v>159</v>
      </c>
      <c r="G180" s="41" t="s">
        <v>160</v>
      </c>
      <c r="H180" s="42"/>
      <c r="I180" s="43" t="e">
        <f>I173-I177</f>
        <v>#REF!</v>
      </c>
      <c r="J180" s="44" t="e">
        <f t="shared" ref="J180:R180" si="116">J173-J177</f>
        <v>#REF!</v>
      </c>
      <c r="K180" s="45" t="e">
        <f t="shared" si="116"/>
        <v>#REF!</v>
      </c>
      <c r="L180" s="43" t="e">
        <f t="shared" si="116"/>
        <v>#REF!</v>
      </c>
      <c r="M180" s="46"/>
      <c r="N180" s="45" t="e">
        <f t="shared" si="116"/>
        <v>#REF!</v>
      </c>
      <c r="O180" s="47" t="e">
        <f t="shared" si="116"/>
        <v>#REF!</v>
      </c>
      <c r="P180" s="48" t="e">
        <f t="shared" si="116"/>
        <v>#REF!</v>
      </c>
      <c r="Q180" s="49">
        <f t="shared" si="116"/>
        <v>-15490.314752140082</v>
      </c>
      <c r="R180" s="47">
        <f t="shared" si="116"/>
        <v>579910.71999999974</v>
      </c>
    </row>
  </sheetData>
  <mergeCells count="9">
    <mergeCell ref="F64:G64"/>
    <mergeCell ref="F125:G125"/>
    <mergeCell ref="F171:L171"/>
    <mergeCell ref="F2:R2"/>
    <mergeCell ref="F3:R3"/>
    <mergeCell ref="F25:G25"/>
    <mergeCell ref="F33:G33"/>
    <mergeCell ref="F40:G40"/>
    <mergeCell ref="F60:G60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  <headerFooter>
    <oddFooter>&amp;L&amp;9&amp;K04-049&amp;D&amp;C&amp;"-,Podebljano"&amp;9&amp;K04-048&amp;P / &amp;N</oddFooter>
  </headerFooter>
  <rowBreaks count="1" manualBreakCount="1">
    <brk id="16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52"/>
  <sheetViews>
    <sheetView tabSelected="1" topLeftCell="F1" zoomScale="90" zoomScaleNormal="90" workbookViewId="0">
      <pane ySplit="4" topLeftCell="A5" activePane="bottomLeft" state="frozen"/>
      <selection activeCell="F1" sqref="F1"/>
      <selection pane="bottomLeft" activeCell="J27" sqref="J27:J29"/>
    </sheetView>
  </sheetViews>
  <sheetFormatPr defaultRowHeight="21.95" customHeight="1" outlineLevelRow="1" x14ac:dyDescent="0.25"/>
  <cols>
    <col min="1" max="2" width="0" style="5" hidden="1" customWidth="1"/>
    <col min="3" max="5" width="0" style="30" hidden="1" customWidth="1"/>
    <col min="6" max="6" width="6.7109375" style="5" customWidth="1"/>
    <col min="7" max="7" width="8.7109375" style="5" customWidth="1"/>
    <col min="8" max="8" width="45.7109375" style="5" customWidth="1"/>
    <col min="9" max="12" width="15.7109375" style="28" customWidth="1"/>
    <col min="13" max="16384" width="9.140625" style="5"/>
  </cols>
  <sheetData>
    <row r="1" spans="6:12" ht="15.95" customHeight="1" x14ac:dyDescent="0.25">
      <c r="F1" s="1"/>
      <c r="G1" s="1"/>
      <c r="H1" s="1"/>
      <c r="I1" s="2"/>
      <c r="J1" s="2"/>
      <c r="K1" s="2"/>
      <c r="L1" s="2"/>
    </row>
    <row r="2" spans="6:12" ht="15.95" customHeight="1" x14ac:dyDescent="0.25">
      <c r="F2" s="80" t="s">
        <v>185</v>
      </c>
      <c r="G2" s="80"/>
      <c r="H2" s="80"/>
      <c r="I2" s="80"/>
      <c r="J2" s="80"/>
      <c r="K2" s="80"/>
      <c r="L2" s="80"/>
    </row>
    <row r="3" spans="6:12" ht="15.95" customHeight="1" x14ac:dyDescent="0.25">
      <c r="F3" s="1"/>
      <c r="G3" s="1"/>
      <c r="H3" s="1"/>
      <c r="I3" s="67"/>
      <c r="J3" s="67"/>
      <c r="K3" s="67"/>
      <c r="L3" s="67"/>
    </row>
    <row r="4" spans="6:12" ht="39.950000000000003" customHeight="1" x14ac:dyDescent="0.25">
      <c r="F4" s="68" t="s">
        <v>2</v>
      </c>
      <c r="G4" s="6" t="s">
        <v>161</v>
      </c>
      <c r="H4" s="6" t="s">
        <v>3</v>
      </c>
      <c r="I4" s="69" t="s">
        <v>162</v>
      </c>
      <c r="J4" s="69" t="s">
        <v>177</v>
      </c>
      <c r="K4" s="69" t="s">
        <v>178</v>
      </c>
      <c r="L4" s="69" t="s">
        <v>179</v>
      </c>
    </row>
    <row r="5" spans="6:12" ht="12.95" customHeight="1" x14ac:dyDescent="0.25">
      <c r="F5" s="10">
        <v>1</v>
      </c>
      <c r="G5" s="10">
        <v>2</v>
      </c>
      <c r="H5" s="10">
        <v>3</v>
      </c>
      <c r="I5" s="10">
        <v>4</v>
      </c>
      <c r="J5" s="10">
        <v>5</v>
      </c>
      <c r="K5" s="10">
        <v>6</v>
      </c>
      <c r="L5" s="10">
        <v>7</v>
      </c>
    </row>
    <row r="6" spans="6:12" ht="27" customHeight="1" x14ac:dyDescent="0.25">
      <c r="F6" s="12"/>
      <c r="G6" s="13" t="s">
        <v>11</v>
      </c>
      <c r="H6" s="14"/>
      <c r="I6" s="70">
        <f>I7+I10+I16+I18+I21</f>
        <v>1535837.1339173138</v>
      </c>
      <c r="J6" s="70">
        <f t="shared" ref="J6:L6" si="0">J7+J10+J16+J18+J21</f>
        <v>1700888</v>
      </c>
      <c r="K6" s="70">
        <f t="shared" si="0"/>
        <v>1606762</v>
      </c>
      <c r="L6" s="70">
        <f t="shared" si="0"/>
        <v>1565805</v>
      </c>
    </row>
    <row r="7" spans="6:12" ht="27" customHeight="1" x14ac:dyDescent="0.25">
      <c r="F7" s="18"/>
      <c r="G7" s="19" t="s">
        <v>12</v>
      </c>
      <c r="H7" s="20" t="s">
        <v>13</v>
      </c>
      <c r="I7" s="71">
        <f t="shared" ref="I7" si="1">SUM(I8:I9)</f>
        <v>1131199</v>
      </c>
      <c r="J7" s="71">
        <f t="shared" ref="J7:L7" si="2">SUM(J8:J9)</f>
        <v>1281103</v>
      </c>
      <c r="K7" s="71">
        <f>SUM(K8:K9)</f>
        <v>1286696</v>
      </c>
      <c r="L7" s="71">
        <f t="shared" si="2"/>
        <v>1296067</v>
      </c>
    </row>
    <row r="8" spans="6:12" ht="21.95" customHeight="1" outlineLevel="1" x14ac:dyDescent="0.25">
      <c r="F8" s="24" t="s">
        <v>14</v>
      </c>
      <c r="G8" s="25" t="s">
        <v>15</v>
      </c>
      <c r="H8" s="26" t="s">
        <v>16</v>
      </c>
      <c r="I8" s="72">
        <v>937218</v>
      </c>
      <c r="J8" s="72">
        <v>1281103</v>
      </c>
      <c r="K8" s="72">
        <v>1286696</v>
      </c>
      <c r="L8" s="72">
        <v>1296067</v>
      </c>
    </row>
    <row r="9" spans="6:12" ht="21.95" customHeight="1" outlineLevel="1" x14ac:dyDescent="0.25">
      <c r="F9" s="24">
        <f>F8+1</f>
        <v>2</v>
      </c>
      <c r="G9" s="25" t="s">
        <v>15</v>
      </c>
      <c r="H9" s="26" t="s">
        <v>17</v>
      </c>
      <c r="I9" s="72">
        <v>193981</v>
      </c>
      <c r="J9" s="72"/>
      <c r="K9" s="72"/>
      <c r="L9" s="72"/>
    </row>
    <row r="10" spans="6:12" ht="27" customHeight="1" x14ac:dyDescent="0.25">
      <c r="F10" s="18"/>
      <c r="G10" s="19" t="s">
        <v>18</v>
      </c>
      <c r="H10" s="20" t="s">
        <v>19</v>
      </c>
      <c r="I10" s="71">
        <f t="shared" ref="I10:L10" si="3">SUM(I11:I15)</f>
        <v>199814.18806821952</v>
      </c>
      <c r="J10" s="71">
        <f t="shared" si="3"/>
        <v>201000</v>
      </c>
      <c r="K10" s="71">
        <f t="shared" si="3"/>
        <v>201000</v>
      </c>
      <c r="L10" s="71">
        <f t="shared" si="3"/>
        <v>201000</v>
      </c>
    </row>
    <row r="11" spans="6:12" ht="21.95" customHeight="1" outlineLevel="1" x14ac:dyDescent="0.25">
      <c r="F11" s="24">
        <f t="shared" ref="F11:F15" si="4">F10+1</f>
        <v>1</v>
      </c>
      <c r="G11" s="25" t="s">
        <v>20</v>
      </c>
      <c r="H11" s="26" t="s">
        <v>21</v>
      </c>
      <c r="I11" s="72">
        <v>53.089123365850419</v>
      </c>
      <c r="J11" s="72"/>
      <c r="K11" s="72"/>
      <c r="L11" s="72"/>
    </row>
    <row r="12" spans="6:12" ht="21.95" customHeight="1" outlineLevel="1" x14ac:dyDescent="0.25">
      <c r="F12" s="24">
        <f t="shared" si="4"/>
        <v>2</v>
      </c>
      <c r="G12" s="25" t="s">
        <v>22</v>
      </c>
      <c r="H12" s="26" t="s">
        <v>23</v>
      </c>
      <c r="I12" s="72">
        <v>13.272280841462605</v>
      </c>
      <c r="J12" s="72"/>
      <c r="K12" s="72"/>
      <c r="L12" s="72"/>
    </row>
    <row r="13" spans="6:12" ht="21.95" customHeight="1" outlineLevel="1" x14ac:dyDescent="0.25">
      <c r="F13" s="24">
        <f t="shared" si="4"/>
        <v>3</v>
      </c>
      <c r="G13" s="25" t="s">
        <v>27</v>
      </c>
      <c r="H13" s="26" t="s">
        <v>28</v>
      </c>
      <c r="I13" s="72">
        <v>663.61404207313024</v>
      </c>
      <c r="J13" s="72">
        <v>1000</v>
      </c>
      <c r="K13" s="72">
        <v>1000</v>
      </c>
      <c r="L13" s="72">
        <v>1000</v>
      </c>
    </row>
    <row r="14" spans="6:12" ht="21.95" customHeight="1" outlineLevel="1" x14ac:dyDescent="0.25">
      <c r="F14" s="24">
        <f t="shared" si="4"/>
        <v>4</v>
      </c>
      <c r="G14" s="25" t="s">
        <v>29</v>
      </c>
      <c r="H14" s="26" t="s">
        <v>30</v>
      </c>
      <c r="I14" s="72">
        <v>199084.21262193908</v>
      </c>
      <c r="J14" s="72">
        <v>200000</v>
      </c>
      <c r="K14" s="72">
        <v>200000</v>
      </c>
      <c r="L14" s="72">
        <v>200000</v>
      </c>
    </row>
    <row r="15" spans="6:12" ht="21.95" customHeight="1" outlineLevel="1" x14ac:dyDescent="0.25">
      <c r="F15" s="24">
        <f t="shared" si="4"/>
        <v>5</v>
      </c>
      <c r="G15" s="25" t="s">
        <v>31</v>
      </c>
      <c r="H15" s="26" t="s">
        <v>32</v>
      </c>
      <c r="I15" s="72"/>
      <c r="J15" s="72"/>
      <c r="K15" s="72"/>
      <c r="L15" s="72"/>
    </row>
    <row r="16" spans="6:12" ht="27" customHeight="1" x14ac:dyDescent="0.25">
      <c r="F16" s="18"/>
      <c r="G16" s="19" t="s">
        <v>33</v>
      </c>
      <c r="H16" s="20"/>
      <c r="I16" s="71">
        <f t="shared" ref="I16:L16" si="5">SUM(I17:I17)</f>
        <v>5308.9123365850419</v>
      </c>
      <c r="J16" s="71">
        <f t="shared" si="5"/>
        <v>0</v>
      </c>
      <c r="K16" s="71">
        <f t="shared" si="5"/>
        <v>0</v>
      </c>
      <c r="L16" s="71">
        <f t="shared" si="5"/>
        <v>0</v>
      </c>
    </row>
    <row r="17" spans="1:19" ht="21.95" customHeight="1" outlineLevel="1" x14ac:dyDescent="0.25">
      <c r="F17" s="24">
        <f>F16+1</f>
        <v>1</v>
      </c>
      <c r="G17" s="25" t="s">
        <v>34</v>
      </c>
      <c r="H17" s="26" t="s">
        <v>35</v>
      </c>
      <c r="I17" s="72">
        <v>5308.9123365850419</v>
      </c>
      <c r="J17" s="72"/>
      <c r="K17" s="72"/>
      <c r="L17" s="72"/>
    </row>
    <row r="18" spans="1:19" ht="27" customHeight="1" x14ac:dyDescent="0.25">
      <c r="F18" s="18"/>
      <c r="G18" s="19" t="s">
        <v>38</v>
      </c>
      <c r="H18" s="20" t="s">
        <v>39</v>
      </c>
      <c r="I18" s="71">
        <f t="shared" ref="I18:L18" si="6">SUM(I19:I20)</f>
        <v>199515.03351250911</v>
      </c>
      <c r="J18" s="71">
        <f t="shared" si="6"/>
        <v>158091</v>
      </c>
      <c r="K18" s="71">
        <f t="shared" si="6"/>
        <v>58372</v>
      </c>
      <c r="L18" s="71">
        <f t="shared" si="6"/>
        <v>8044</v>
      </c>
    </row>
    <row r="19" spans="1:19" ht="24.95" customHeight="1" outlineLevel="1" x14ac:dyDescent="0.25">
      <c r="F19" s="24">
        <f t="shared" ref="F19:F22" si="7">F18+1</f>
        <v>1</v>
      </c>
      <c r="G19" s="25" t="s">
        <v>40</v>
      </c>
      <c r="H19" s="26" t="s">
        <v>41</v>
      </c>
      <c r="I19" s="72">
        <v>26544.56168292521</v>
      </c>
      <c r="J19" s="72">
        <v>5000</v>
      </c>
      <c r="K19" s="72">
        <v>5000</v>
      </c>
      <c r="L19" s="72">
        <v>5000</v>
      </c>
    </row>
    <row r="20" spans="1:19" ht="24.95" customHeight="1" outlineLevel="1" x14ac:dyDescent="0.25">
      <c r="F20" s="24">
        <f t="shared" si="7"/>
        <v>2</v>
      </c>
      <c r="G20" s="25" t="s">
        <v>42</v>
      </c>
      <c r="H20" s="26" t="s">
        <v>43</v>
      </c>
      <c r="I20" s="72">
        <v>172970.4718295839</v>
      </c>
      <c r="J20" s="72">
        <v>153091</v>
      </c>
      <c r="K20" s="72">
        <v>53372</v>
      </c>
      <c r="L20" s="72">
        <v>3044</v>
      </c>
    </row>
    <row r="21" spans="1:19" ht="27" customHeight="1" x14ac:dyDescent="0.25">
      <c r="F21" s="18"/>
      <c r="G21" s="19" t="s">
        <v>190</v>
      </c>
      <c r="H21" s="20" t="s">
        <v>191</v>
      </c>
      <c r="I21" s="71">
        <f>SUM(I22:I22)</f>
        <v>0</v>
      </c>
      <c r="J21" s="71">
        <f t="shared" ref="J21:L21" si="8">SUM(J22:J22)</f>
        <v>60694</v>
      </c>
      <c r="K21" s="71">
        <f t="shared" si="8"/>
        <v>60694</v>
      </c>
      <c r="L21" s="71">
        <f t="shared" si="8"/>
        <v>60694</v>
      </c>
    </row>
    <row r="22" spans="1:19" ht="24.95" customHeight="1" outlineLevel="1" x14ac:dyDescent="0.25">
      <c r="F22" s="24">
        <f t="shared" si="7"/>
        <v>1</v>
      </c>
      <c r="G22" s="25" t="s">
        <v>193</v>
      </c>
      <c r="H22" s="26" t="s">
        <v>194</v>
      </c>
      <c r="I22" s="72"/>
      <c r="J22" s="72">
        <v>60694</v>
      </c>
      <c r="K22" s="72">
        <v>60694</v>
      </c>
      <c r="L22" s="72">
        <v>60694</v>
      </c>
    </row>
    <row r="23" spans="1:19" ht="27.95" customHeight="1" x14ac:dyDescent="0.25">
      <c r="F23" s="12"/>
      <c r="G23" s="13" t="s">
        <v>46</v>
      </c>
      <c r="H23" s="14"/>
      <c r="I23" s="70">
        <f>I24+I66+I116+I130</f>
        <v>1551327.4486694536</v>
      </c>
      <c r="J23" s="70">
        <f>J24+J66+J116+J130</f>
        <v>1862317</v>
      </c>
      <c r="K23" s="70">
        <f>K24+K66+K116+K130</f>
        <v>1728810</v>
      </c>
      <c r="L23" s="70">
        <f>L24+L66+L116+L130</f>
        <v>1681181</v>
      </c>
    </row>
    <row r="24" spans="1:19" ht="35.1" customHeight="1" x14ac:dyDescent="0.25">
      <c r="A24" s="5" t="s">
        <v>47</v>
      </c>
      <c r="F24" s="77" t="s">
        <v>195</v>
      </c>
      <c r="G24" s="77"/>
      <c r="H24" s="14" t="s">
        <v>188</v>
      </c>
      <c r="I24" s="70">
        <f t="shared" ref="I24:L24" si="9">I25</f>
        <v>1131199.3711593335</v>
      </c>
      <c r="J24" s="70">
        <f t="shared" si="9"/>
        <v>1281103</v>
      </c>
      <c r="K24" s="70">
        <f t="shared" si="9"/>
        <v>1286696</v>
      </c>
      <c r="L24" s="70">
        <f t="shared" si="9"/>
        <v>1296067</v>
      </c>
      <c r="Q24" s="72"/>
      <c r="R24" s="72"/>
      <c r="S24" s="72"/>
    </row>
    <row r="25" spans="1:19" ht="27.95" customHeight="1" x14ac:dyDescent="0.25">
      <c r="A25" s="5" t="s">
        <v>47</v>
      </c>
      <c r="B25" s="5">
        <v>11</v>
      </c>
      <c r="F25" s="18"/>
      <c r="G25" s="19" t="s">
        <v>12</v>
      </c>
      <c r="H25" s="20" t="s">
        <v>13</v>
      </c>
      <c r="I25" s="71">
        <f>I26+I57</f>
        <v>1131199.3711593335</v>
      </c>
      <c r="J25" s="71">
        <f t="shared" ref="J25:L25" si="10">J26+J57</f>
        <v>1281103</v>
      </c>
      <c r="K25" s="71">
        <f t="shared" si="10"/>
        <v>1286696</v>
      </c>
      <c r="L25" s="71">
        <f t="shared" si="10"/>
        <v>1296067</v>
      </c>
    </row>
    <row r="26" spans="1:19" ht="18" customHeight="1" x14ac:dyDescent="0.25">
      <c r="A26" s="5" t="s">
        <v>47</v>
      </c>
      <c r="B26" s="5">
        <v>11</v>
      </c>
      <c r="F26" s="31"/>
      <c r="G26" s="32"/>
      <c r="H26" s="33" t="s">
        <v>49</v>
      </c>
      <c r="I26" s="73">
        <f>SUM(I27:I56)</f>
        <v>1116609.4588227484</v>
      </c>
      <c r="J26" s="73">
        <f t="shared" ref="J26:L26" si="11">SUM(J27:J56)</f>
        <v>1268503</v>
      </c>
      <c r="K26" s="73">
        <f t="shared" si="11"/>
        <v>1274096</v>
      </c>
      <c r="L26" s="73">
        <f t="shared" si="11"/>
        <v>1283467</v>
      </c>
    </row>
    <row r="27" spans="1:19" ht="18" customHeight="1" outlineLevel="1" x14ac:dyDescent="0.25">
      <c r="A27" s="5" t="s">
        <v>47</v>
      </c>
      <c r="B27" s="5">
        <v>11</v>
      </c>
      <c r="C27" s="30" t="str">
        <f>G27</f>
        <v>3111</v>
      </c>
      <c r="D27" s="30" t="str">
        <f>LEFT(C27,1)</f>
        <v>3</v>
      </c>
      <c r="E27" s="30" t="str">
        <f>LEFT(C27,2)</f>
        <v>31</v>
      </c>
      <c r="F27" s="24">
        <f>F26+1</f>
        <v>1</v>
      </c>
      <c r="G27" s="25" t="s">
        <v>50</v>
      </c>
      <c r="H27" s="5" t="s">
        <v>51</v>
      </c>
      <c r="I27" s="72">
        <v>769171</v>
      </c>
      <c r="J27" s="72">
        <f>880000+9841</f>
        <v>889841</v>
      </c>
      <c r="K27" s="72">
        <f>884300+10350</f>
        <v>894650</v>
      </c>
      <c r="L27" s="72">
        <f>897200+11527</f>
        <v>908727</v>
      </c>
      <c r="N27" s="72"/>
      <c r="O27" s="72"/>
    </row>
    <row r="28" spans="1:19" ht="18" customHeight="1" outlineLevel="1" x14ac:dyDescent="0.25">
      <c r="A28" s="5" t="s">
        <v>47</v>
      </c>
      <c r="B28" s="5">
        <v>11</v>
      </c>
      <c r="C28" s="30" t="str">
        <f t="shared" ref="C28:C56" si="12">G28</f>
        <v>3121</v>
      </c>
      <c r="D28" s="30" t="str">
        <f t="shared" ref="D28:D56" si="13">LEFT(C28,1)</f>
        <v>3</v>
      </c>
      <c r="E28" s="30" t="str">
        <f t="shared" ref="E28:E56" si="14">LEFT(C28,2)</f>
        <v>31</v>
      </c>
      <c r="F28" s="24">
        <f t="shared" ref="F28:F56" si="15">F27+1</f>
        <v>2</v>
      </c>
      <c r="G28" s="25" t="s">
        <v>52</v>
      </c>
      <c r="H28" s="5" t="s">
        <v>53</v>
      </c>
      <c r="I28" s="72">
        <v>20000</v>
      </c>
      <c r="J28" s="72">
        <v>17100</v>
      </c>
      <c r="K28" s="72">
        <v>17100</v>
      </c>
      <c r="L28" s="72">
        <v>20100</v>
      </c>
    </row>
    <row r="29" spans="1:19" ht="18" customHeight="1" outlineLevel="1" x14ac:dyDescent="0.25">
      <c r="A29" s="5" t="s">
        <v>47</v>
      </c>
      <c r="B29" s="5">
        <v>11</v>
      </c>
      <c r="C29" s="30" t="str">
        <f t="shared" si="12"/>
        <v>3132</v>
      </c>
      <c r="D29" s="30" t="str">
        <f t="shared" si="13"/>
        <v>3</v>
      </c>
      <c r="E29" s="30" t="str">
        <f t="shared" si="14"/>
        <v>31</v>
      </c>
      <c r="F29" s="24">
        <f t="shared" si="15"/>
        <v>3</v>
      </c>
      <c r="G29" s="25" t="s">
        <v>54</v>
      </c>
      <c r="H29" s="5" t="s">
        <v>55</v>
      </c>
      <c r="I29" s="72">
        <v>126913</v>
      </c>
      <c r="J29" s="72">
        <f>145200+1624</f>
        <v>146824</v>
      </c>
      <c r="K29" s="72">
        <f>145900+1708</f>
        <v>147608</v>
      </c>
      <c r="L29" s="72">
        <f>148000+1902</f>
        <v>149902</v>
      </c>
      <c r="N29" s="72"/>
      <c r="O29" s="72"/>
    </row>
    <row r="30" spans="1:19" ht="18" customHeight="1" outlineLevel="1" x14ac:dyDescent="0.25">
      <c r="A30" s="5" t="s">
        <v>60</v>
      </c>
      <c r="B30" s="5">
        <v>51</v>
      </c>
      <c r="C30" s="30" t="str">
        <f t="shared" si="12"/>
        <v>3211</v>
      </c>
      <c r="D30" s="30" t="str">
        <f t="shared" si="13"/>
        <v>3</v>
      </c>
      <c r="E30" s="30" t="str">
        <f t="shared" si="14"/>
        <v>32</v>
      </c>
      <c r="F30" s="24">
        <f t="shared" si="15"/>
        <v>4</v>
      </c>
      <c r="G30" s="25" t="s">
        <v>68</v>
      </c>
      <c r="H30" s="5" t="s">
        <v>69</v>
      </c>
      <c r="I30" s="72">
        <v>10000</v>
      </c>
      <c r="J30" s="72">
        <v>11000</v>
      </c>
      <c r="K30" s="72">
        <v>11000</v>
      </c>
      <c r="L30" s="72">
        <v>11000</v>
      </c>
    </row>
    <row r="31" spans="1:19" ht="18" customHeight="1" outlineLevel="1" x14ac:dyDescent="0.25">
      <c r="A31" s="5" t="s">
        <v>60</v>
      </c>
      <c r="B31" s="5">
        <v>51</v>
      </c>
      <c r="C31" s="30" t="str">
        <f t="shared" si="12"/>
        <v>3212</v>
      </c>
      <c r="D31" s="30" t="str">
        <f t="shared" si="13"/>
        <v>3</v>
      </c>
      <c r="E31" s="30" t="str">
        <f t="shared" si="14"/>
        <v>32</v>
      </c>
      <c r="F31" s="24">
        <f t="shared" si="15"/>
        <v>5</v>
      </c>
      <c r="G31" s="25" t="s">
        <v>56</v>
      </c>
      <c r="H31" s="5" t="s">
        <v>57</v>
      </c>
      <c r="I31" s="72">
        <v>16500</v>
      </c>
      <c r="J31" s="72">
        <v>16300</v>
      </c>
      <c r="K31" s="72">
        <v>16300</v>
      </c>
      <c r="L31" s="72">
        <v>16300</v>
      </c>
    </row>
    <row r="32" spans="1:19" ht="18" customHeight="1" outlineLevel="1" x14ac:dyDescent="0.25">
      <c r="A32" s="5" t="s">
        <v>60</v>
      </c>
      <c r="B32" s="5">
        <v>51</v>
      </c>
      <c r="C32" s="30" t="str">
        <f t="shared" si="12"/>
        <v>3213</v>
      </c>
      <c r="D32" s="30" t="str">
        <f t="shared" si="13"/>
        <v>3</v>
      </c>
      <c r="E32" s="30" t="str">
        <f t="shared" si="14"/>
        <v>32</v>
      </c>
      <c r="F32" s="24">
        <f t="shared" si="15"/>
        <v>6</v>
      </c>
      <c r="G32" s="25" t="s">
        <v>71</v>
      </c>
      <c r="H32" s="5" t="s">
        <v>72</v>
      </c>
      <c r="I32" s="72">
        <v>1400</v>
      </c>
      <c r="J32" s="72">
        <v>1400</v>
      </c>
      <c r="K32" s="72">
        <v>1400</v>
      </c>
      <c r="L32" s="72">
        <v>1400</v>
      </c>
    </row>
    <row r="33" spans="1:12" ht="18" customHeight="1" outlineLevel="1" x14ac:dyDescent="0.25">
      <c r="A33" s="5" t="s">
        <v>60</v>
      </c>
      <c r="B33" s="5">
        <v>51</v>
      </c>
      <c r="C33" s="30" t="str">
        <f t="shared" si="12"/>
        <v>3221</v>
      </c>
      <c r="D33" s="30" t="str">
        <f t="shared" si="13"/>
        <v>3</v>
      </c>
      <c r="E33" s="30" t="str">
        <f t="shared" si="14"/>
        <v>32</v>
      </c>
      <c r="F33" s="24">
        <f t="shared" si="15"/>
        <v>7</v>
      </c>
      <c r="G33" s="25" t="s">
        <v>73</v>
      </c>
      <c r="H33" s="5" t="s">
        <v>74</v>
      </c>
      <c r="I33" s="72">
        <v>1500</v>
      </c>
      <c r="J33" s="72">
        <v>1500</v>
      </c>
      <c r="K33" s="72">
        <v>1500</v>
      </c>
      <c r="L33" s="72">
        <v>1500</v>
      </c>
    </row>
    <row r="34" spans="1:12" ht="18" customHeight="1" outlineLevel="1" x14ac:dyDescent="0.25">
      <c r="A34" s="5" t="s">
        <v>128</v>
      </c>
      <c r="B34" s="5">
        <v>11</v>
      </c>
      <c r="C34" s="30" t="str">
        <f t="shared" si="12"/>
        <v>3223</v>
      </c>
      <c r="D34" s="30" t="str">
        <f t="shared" si="13"/>
        <v>3</v>
      </c>
      <c r="E34" s="30" t="str">
        <f t="shared" si="14"/>
        <v>32</v>
      </c>
      <c r="F34" s="24">
        <f t="shared" si="15"/>
        <v>8</v>
      </c>
      <c r="G34" s="25" t="s">
        <v>95</v>
      </c>
      <c r="H34" s="5" t="s">
        <v>96</v>
      </c>
      <c r="I34" s="72">
        <v>24200</v>
      </c>
      <c r="J34" s="72">
        <v>20200</v>
      </c>
      <c r="K34" s="72">
        <v>20200</v>
      </c>
      <c r="L34" s="72">
        <v>20200</v>
      </c>
    </row>
    <row r="35" spans="1:12" ht="18" customHeight="1" outlineLevel="1" x14ac:dyDescent="0.25">
      <c r="A35" s="5" t="s">
        <v>128</v>
      </c>
      <c r="B35" s="5">
        <v>11</v>
      </c>
      <c r="C35" s="30" t="str">
        <f t="shared" si="12"/>
        <v>3224</v>
      </c>
      <c r="D35" s="30" t="str">
        <f t="shared" si="13"/>
        <v>3</v>
      </c>
      <c r="E35" s="30" t="str">
        <f t="shared" si="14"/>
        <v>32</v>
      </c>
      <c r="F35" s="24">
        <f t="shared" si="15"/>
        <v>9</v>
      </c>
      <c r="G35" s="25" t="s">
        <v>97</v>
      </c>
      <c r="H35" s="5" t="s">
        <v>98</v>
      </c>
      <c r="I35" s="72">
        <v>800</v>
      </c>
      <c r="J35" s="72">
        <v>800</v>
      </c>
      <c r="K35" s="72">
        <v>800</v>
      </c>
      <c r="L35" s="72">
        <v>800</v>
      </c>
    </row>
    <row r="36" spans="1:12" ht="18" customHeight="1" outlineLevel="1" x14ac:dyDescent="0.25">
      <c r="A36" s="5" t="s">
        <v>128</v>
      </c>
      <c r="B36" s="5">
        <v>11</v>
      </c>
      <c r="C36" s="30" t="str">
        <f t="shared" si="12"/>
        <v>3225</v>
      </c>
      <c r="D36" s="30" t="str">
        <f t="shared" si="13"/>
        <v>3</v>
      </c>
      <c r="E36" s="30" t="str">
        <f t="shared" si="14"/>
        <v>32</v>
      </c>
      <c r="F36" s="24">
        <f t="shared" si="15"/>
        <v>10</v>
      </c>
      <c r="G36" s="25" t="s">
        <v>75</v>
      </c>
      <c r="H36" s="5" t="s">
        <v>76</v>
      </c>
      <c r="I36" s="72">
        <v>695</v>
      </c>
      <c r="J36" s="72">
        <v>700</v>
      </c>
      <c r="K36" s="72">
        <v>700</v>
      </c>
      <c r="L36" s="72">
        <v>700</v>
      </c>
    </row>
    <row r="37" spans="1:12" ht="18" customHeight="1" outlineLevel="1" x14ac:dyDescent="0.25">
      <c r="A37" s="5" t="s">
        <v>128</v>
      </c>
      <c r="B37" s="5">
        <v>11</v>
      </c>
      <c r="C37" s="30" t="str">
        <f t="shared" si="12"/>
        <v>3227</v>
      </c>
      <c r="D37" s="30" t="str">
        <f t="shared" si="13"/>
        <v>3</v>
      </c>
      <c r="E37" s="30" t="str">
        <f t="shared" si="14"/>
        <v>32</v>
      </c>
      <c r="F37" s="24">
        <f t="shared" si="15"/>
        <v>11</v>
      </c>
      <c r="G37" s="25" t="s">
        <v>99</v>
      </c>
      <c r="H37" s="5" t="s">
        <v>100</v>
      </c>
      <c r="I37" s="72">
        <v>132.72280841462606</v>
      </c>
      <c r="J37" s="72">
        <v>150</v>
      </c>
      <c r="K37" s="72">
        <v>150</v>
      </c>
      <c r="L37" s="72">
        <v>150</v>
      </c>
    </row>
    <row r="38" spans="1:12" ht="18" customHeight="1" outlineLevel="1" x14ac:dyDescent="0.25">
      <c r="A38" s="5" t="s">
        <v>128</v>
      </c>
      <c r="B38" s="5">
        <v>11</v>
      </c>
      <c r="C38" s="30" t="str">
        <f t="shared" si="12"/>
        <v>3231</v>
      </c>
      <c r="D38" s="30" t="str">
        <f t="shared" si="13"/>
        <v>3</v>
      </c>
      <c r="E38" s="30" t="str">
        <f t="shared" si="14"/>
        <v>32</v>
      </c>
      <c r="F38" s="24">
        <f t="shared" si="15"/>
        <v>12</v>
      </c>
      <c r="G38" s="25" t="s">
        <v>101</v>
      </c>
      <c r="H38" s="5" t="s">
        <v>102</v>
      </c>
      <c r="I38" s="72">
        <v>9490</v>
      </c>
      <c r="J38" s="72">
        <v>9500</v>
      </c>
      <c r="K38" s="72">
        <v>9500</v>
      </c>
      <c r="L38" s="72">
        <v>9500</v>
      </c>
    </row>
    <row r="39" spans="1:12" ht="18" customHeight="1" outlineLevel="1" x14ac:dyDescent="0.25">
      <c r="A39" s="5" t="s">
        <v>128</v>
      </c>
      <c r="B39" s="5">
        <v>11</v>
      </c>
      <c r="C39" s="30" t="str">
        <f t="shared" si="12"/>
        <v>3232</v>
      </c>
      <c r="D39" s="30" t="str">
        <f t="shared" si="13"/>
        <v>3</v>
      </c>
      <c r="E39" s="30" t="str">
        <f t="shared" si="14"/>
        <v>32</v>
      </c>
      <c r="F39" s="24">
        <f t="shared" si="15"/>
        <v>13</v>
      </c>
      <c r="G39" s="25" t="s">
        <v>77</v>
      </c>
      <c r="H39" s="5" t="s">
        <v>78</v>
      </c>
      <c r="I39" s="72">
        <v>3500</v>
      </c>
      <c r="J39" s="72">
        <v>3500</v>
      </c>
      <c r="K39" s="72">
        <v>3500</v>
      </c>
      <c r="L39" s="72">
        <v>3500</v>
      </c>
    </row>
    <row r="40" spans="1:12" ht="18" customHeight="1" outlineLevel="1" x14ac:dyDescent="0.25">
      <c r="A40" s="5" t="s">
        <v>128</v>
      </c>
      <c r="B40" s="5">
        <v>11</v>
      </c>
      <c r="C40" s="30" t="str">
        <f t="shared" si="12"/>
        <v>3233</v>
      </c>
      <c r="D40" s="30" t="str">
        <f t="shared" si="13"/>
        <v>3</v>
      </c>
      <c r="E40" s="30" t="str">
        <f t="shared" si="14"/>
        <v>32</v>
      </c>
      <c r="F40" s="24">
        <f t="shared" si="15"/>
        <v>14</v>
      </c>
      <c r="G40" s="25" t="s">
        <v>79</v>
      </c>
      <c r="H40" s="5" t="s">
        <v>80</v>
      </c>
      <c r="I40" s="72">
        <v>1500</v>
      </c>
      <c r="J40" s="72">
        <v>1500</v>
      </c>
      <c r="K40" s="72">
        <v>1500</v>
      </c>
      <c r="L40" s="72">
        <v>1500</v>
      </c>
    </row>
    <row r="41" spans="1:12" ht="18" customHeight="1" outlineLevel="1" x14ac:dyDescent="0.25">
      <c r="A41" s="5" t="s">
        <v>128</v>
      </c>
      <c r="B41" s="5">
        <v>11</v>
      </c>
      <c r="C41" s="30" t="str">
        <f t="shared" si="12"/>
        <v>3234</v>
      </c>
      <c r="D41" s="30" t="str">
        <f t="shared" si="13"/>
        <v>3</v>
      </c>
      <c r="E41" s="30" t="str">
        <f t="shared" si="14"/>
        <v>32</v>
      </c>
      <c r="F41" s="24">
        <f t="shared" si="15"/>
        <v>15</v>
      </c>
      <c r="G41" s="25" t="s">
        <v>130</v>
      </c>
      <c r="H41" s="5" t="s">
        <v>131</v>
      </c>
      <c r="I41" s="72">
        <v>4145</v>
      </c>
      <c r="J41" s="72">
        <v>4200</v>
      </c>
      <c r="K41" s="72">
        <v>4200</v>
      </c>
      <c r="L41" s="72">
        <v>4200</v>
      </c>
    </row>
    <row r="42" spans="1:12" ht="18" customHeight="1" outlineLevel="1" x14ac:dyDescent="0.25">
      <c r="A42" s="5" t="s">
        <v>128</v>
      </c>
      <c r="B42" s="5">
        <v>11</v>
      </c>
      <c r="C42" s="30" t="str">
        <f t="shared" si="12"/>
        <v>3235</v>
      </c>
      <c r="D42" s="30" t="str">
        <f t="shared" si="13"/>
        <v>3</v>
      </c>
      <c r="E42" s="30" t="str">
        <f t="shared" si="14"/>
        <v>32</v>
      </c>
      <c r="F42" s="24">
        <f t="shared" si="15"/>
        <v>16</v>
      </c>
      <c r="G42" s="25" t="s">
        <v>103</v>
      </c>
      <c r="H42" s="5" t="s">
        <v>104</v>
      </c>
      <c r="I42" s="72">
        <v>72068.484969141937</v>
      </c>
      <c r="J42" s="72">
        <v>72100</v>
      </c>
      <c r="K42" s="72">
        <v>72100</v>
      </c>
      <c r="L42" s="72">
        <v>72100</v>
      </c>
    </row>
    <row r="43" spans="1:12" ht="18" customHeight="1" outlineLevel="1" x14ac:dyDescent="0.25">
      <c r="A43" s="5" t="s">
        <v>128</v>
      </c>
      <c r="B43" s="5">
        <v>11</v>
      </c>
      <c r="C43" s="30" t="str">
        <f t="shared" si="12"/>
        <v>3236</v>
      </c>
      <c r="D43" s="30" t="str">
        <f t="shared" si="13"/>
        <v>3</v>
      </c>
      <c r="E43" s="30" t="str">
        <f t="shared" si="14"/>
        <v>32</v>
      </c>
      <c r="F43" s="24">
        <f t="shared" si="15"/>
        <v>17</v>
      </c>
      <c r="G43" s="25" t="s">
        <v>132</v>
      </c>
      <c r="H43" s="5" t="s">
        <v>133</v>
      </c>
      <c r="I43" s="72">
        <v>729.97544628044329</v>
      </c>
      <c r="J43" s="72">
        <v>700</v>
      </c>
      <c r="K43" s="72">
        <v>700</v>
      </c>
      <c r="L43" s="72">
        <v>700</v>
      </c>
    </row>
    <row r="44" spans="1:12" ht="18" customHeight="1" outlineLevel="1" x14ac:dyDescent="0.25">
      <c r="A44" s="5" t="s">
        <v>128</v>
      </c>
      <c r="B44" s="5">
        <v>11</v>
      </c>
      <c r="C44" s="30" t="str">
        <f t="shared" si="12"/>
        <v>3237</v>
      </c>
      <c r="D44" s="30" t="str">
        <f t="shared" si="13"/>
        <v>3</v>
      </c>
      <c r="E44" s="30" t="str">
        <f t="shared" si="14"/>
        <v>32</v>
      </c>
      <c r="F44" s="24">
        <f t="shared" si="15"/>
        <v>18</v>
      </c>
      <c r="G44" s="25" t="s">
        <v>62</v>
      </c>
      <c r="H44" s="5" t="s">
        <v>63</v>
      </c>
      <c r="I44" s="72">
        <v>22735</v>
      </c>
      <c r="J44" s="72">
        <v>30000</v>
      </c>
      <c r="K44" s="72">
        <v>30000</v>
      </c>
      <c r="L44" s="72">
        <v>20000</v>
      </c>
    </row>
    <row r="45" spans="1:12" ht="18" customHeight="1" outlineLevel="1" x14ac:dyDescent="0.25">
      <c r="A45" s="5" t="s">
        <v>128</v>
      </c>
      <c r="B45" s="5">
        <v>11</v>
      </c>
      <c r="C45" s="30" t="str">
        <f t="shared" si="12"/>
        <v>3238</v>
      </c>
      <c r="D45" s="30" t="str">
        <f t="shared" si="13"/>
        <v>3</v>
      </c>
      <c r="E45" s="30" t="str">
        <f t="shared" si="14"/>
        <v>32</v>
      </c>
      <c r="F45" s="24">
        <f t="shared" si="15"/>
        <v>19</v>
      </c>
      <c r="G45" s="25" t="s">
        <v>105</v>
      </c>
      <c r="H45" s="5" t="s">
        <v>106</v>
      </c>
      <c r="I45" s="72">
        <v>4309</v>
      </c>
      <c r="J45" s="72">
        <v>4500</v>
      </c>
      <c r="K45" s="72">
        <v>4500</v>
      </c>
      <c r="L45" s="72">
        <v>4500</v>
      </c>
    </row>
    <row r="46" spans="1:12" ht="18" customHeight="1" outlineLevel="1" x14ac:dyDescent="0.25">
      <c r="A46" s="5" t="s">
        <v>128</v>
      </c>
      <c r="B46" s="5">
        <v>11</v>
      </c>
      <c r="C46" s="30" t="str">
        <f t="shared" si="12"/>
        <v>3239</v>
      </c>
      <c r="D46" s="30" t="str">
        <f t="shared" si="13"/>
        <v>3</v>
      </c>
      <c r="E46" s="30" t="str">
        <f t="shared" si="14"/>
        <v>32</v>
      </c>
      <c r="F46" s="24">
        <f t="shared" si="15"/>
        <v>20</v>
      </c>
      <c r="G46" s="25" t="s">
        <v>81</v>
      </c>
      <c r="H46" s="5" t="s">
        <v>82</v>
      </c>
      <c r="I46" s="72">
        <v>12000</v>
      </c>
      <c r="J46" s="72">
        <v>22000</v>
      </c>
      <c r="K46" s="72">
        <v>22000</v>
      </c>
      <c r="L46" s="72">
        <v>22000</v>
      </c>
    </row>
    <row r="47" spans="1:12" ht="18" customHeight="1" outlineLevel="1" x14ac:dyDescent="0.25">
      <c r="A47" s="5" t="s">
        <v>128</v>
      </c>
      <c r="B47" s="5">
        <v>11</v>
      </c>
      <c r="C47" s="30" t="str">
        <f t="shared" si="12"/>
        <v>3241</v>
      </c>
      <c r="D47" s="30" t="str">
        <f t="shared" si="13"/>
        <v>3</v>
      </c>
      <c r="E47" s="30" t="str">
        <f t="shared" si="14"/>
        <v>32</v>
      </c>
      <c r="F47" s="24">
        <f t="shared" si="15"/>
        <v>21</v>
      </c>
      <c r="G47" s="25" t="s">
        <v>83</v>
      </c>
      <c r="H47" s="5" t="s">
        <v>84</v>
      </c>
      <c r="I47" s="72">
        <v>1327.2280841462605</v>
      </c>
      <c r="J47" s="72">
        <v>1400</v>
      </c>
      <c r="K47" s="72">
        <v>1400</v>
      </c>
      <c r="L47" s="72">
        <v>1400</v>
      </c>
    </row>
    <row r="48" spans="1:12" ht="18" customHeight="1" outlineLevel="1" x14ac:dyDescent="0.25">
      <c r="A48" s="5" t="s">
        <v>128</v>
      </c>
      <c r="B48" s="5">
        <v>11</v>
      </c>
      <c r="C48" s="30" t="str">
        <f t="shared" si="12"/>
        <v>3291</v>
      </c>
      <c r="D48" s="30" t="str">
        <f t="shared" si="13"/>
        <v>3</v>
      </c>
      <c r="E48" s="30" t="str">
        <f t="shared" si="14"/>
        <v>32</v>
      </c>
      <c r="F48" s="24">
        <f t="shared" si="15"/>
        <v>22</v>
      </c>
      <c r="G48" s="25" t="s">
        <v>134</v>
      </c>
      <c r="H48" s="5" t="s">
        <v>135</v>
      </c>
      <c r="I48" s="72">
        <v>6038.887782865485</v>
      </c>
      <c r="J48" s="72">
        <v>6100</v>
      </c>
      <c r="K48" s="72">
        <v>6100</v>
      </c>
      <c r="L48" s="72">
        <v>6100</v>
      </c>
    </row>
    <row r="49" spans="1:12" ht="18" customHeight="1" outlineLevel="1" x14ac:dyDescent="0.25">
      <c r="A49" s="5" t="s">
        <v>128</v>
      </c>
      <c r="B49" s="5">
        <v>11</v>
      </c>
      <c r="C49" s="30" t="str">
        <f t="shared" si="12"/>
        <v>3292</v>
      </c>
      <c r="D49" s="30" t="str">
        <f t="shared" si="13"/>
        <v>3</v>
      </c>
      <c r="E49" s="30" t="str">
        <f t="shared" si="14"/>
        <v>32</v>
      </c>
      <c r="F49" s="24">
        <f t="shared" si="15"/>
        <v>23</v>
      </c>
      <c r="G49" s="25" t="s">
        <v>107</v>
      </c>
      <c r="H49" s="5" t="s">
        <v>108</v>
      </c>
      <c r="I49" s="72">
        <v>1624</v>
      </c>
      <c r="J49" s="72">
        <v>1700</v>
      </c>
      <c r="K49" s="72">
        <v>1700</v>
      </c>
      <c r="L49" s="72">
        <v>1700</v>
      </c>
    </row>
    <row r="50" spans="1:12" ht="18" customHeight="1" outlineLevel="1" x14ac:dyDescent="0.25">
      <c r="A50" s="5" t="s">
        <v>128</v>
      </c>
      <c r="B50" s="5">
        <v>11</v>
      </c>
      <c r="C50" s="30" t="str">
        <f t="shared" si="12"/>
        <v>3293</v>
      </c>
      <c r="D50" s="30" t="str">
        <f t="shared" si="13"/>
        <v>3</v>
      </c>
      <c r="E50" s="30" t="str">
        <f t="shared" si="14"/>
        <v>32</v>
      </c>
      <c r="F50" s="24">
        <f t="shared" si="15"/>
        <v>24</v>
      </c>
      <c r="G50" s="25" t="s">
        <v>85</v>
      </c>
      <c r="H50" s="5" t="s">
        <v>86</v>
      </c>
      <c r="I50" s="72">
        <v>827</v>
      </c>
      <c r="J50" s="72">
        <v>900</v>
      </c>
      <c r="K50" s="72">
        <v>900</v>
      </c>
      <c r="L50" s="72">
        <v>900</v>
      </c>
    </row>
    <row r="51" spans="1:12" ht="18" customHeight="1" outlineLevel="1" x14ac:dyDescent="0.25">
      <c r="A51" s="5" t="s">
        <v>128</v>
      </c>
      <c r="B51" s="5">
        <v>11</v>
      </c>
      <c r="C51" s="30" t="str">
        <f t="shared" si="12"/>
        <v>3294</v>
      </c>
      <c r="D51" s="30" t="str">
        <f t="shared" si="13"/>
        <v>3</v>
      </c>
      <c r="E51" s="30" t="str">
        <f t="shared" si="14"/>
        <v>32</v>
      </c>
      <c r="F51" s="24">
        <f t="shared" si="15"/>
        <v>25</v>
      </c>
      <c r="G51" s="25" t="s">
        <v>136</v>
      </c>
      <c r="H51" s="5" t="s">
        <v>137</v>
      </c>
      <c r="I51" s="72">
        <v>265.44561682925212</v>
      </c>
      <c r="J51" s="72">
        <v>300</v>
      </c>
      <c r="K51" s="72">
        <v>300</v>
      </c>
      <c r="L51" s="72">
        <v>300</v>
      </c>
    </row>
    <row r="52" spans="1:12" ht="18" customHeight="1" outlineLevel="1" x14ac:dyDescent="0.25">
      <c r="A52" s="5" t="s">
        <v>128</v>
      </c>
      <c r="B52" s="5">
        <v>11</v>
      </c>
      <c r="C52" s="30" t="str">
        <f t="shared" si="12"/>
        <v>3295</v>
      </c>
      <c r="D52" s="30" t="str">
        <f t="shared" si="13"/>
        <v>3</v>
      </c>
      <c r="E52" s="30" t="str">
        <f t="shared" si="14"/>
        <v>32</v>
      </c>
      <c r="F52" s="24">
        <f t="shared" si="15"/>
        <v>26</v>
      </c>
      <c r="G52" s="25" t="s">
        <v>58</v>
      </c>
      <c r="H52" s="5" t="s">
        <v>59</v>
      </c>
      <c r="I52" s="72">
        <v>2562.6140420731303</v>
      </c>
      <c r="J52" s="72">
        <v>2280</v>
      </c>
      <c r="K52" s="72">
        <v>2280</v>
      </c>
      <c r="L52" s="72">
        <v>2280</v>
      </c>
    </row>
    <row r="53" spans="1:12" ht="18" customHeight="1" outlineLevel="1" x14ac:dyDescent="0.25">
      <c r="A53" s="5" t="s">
        <v>128</v>
      </c>
      <c r="B53" s="5">
        <v>11</v>
      </c>
      <c r="C53" s="30" t="str">
        <f t="shared" si="12"/>
        <v>3299</v>
      </c>
      <c r="D53" s="30" t="str">
        <f t="shared" si="13"/>
        <v>3</v>
      </c>
      <c r="E53" s="30" t="str">
        <f t="shared" si="14"/>
        <v>32</v>
      </c>
      <c r="F53" s="24">
        <f t="shared" si="15"/>
        <v>27</v>
      </c>
      <c r="G53" s="25" t="s">
        <v>138</v>
      </c>
      <c r="H53" s="5" t="s">
        <v>109</v>
      </c>
      <c r="I53" s="72">
        <v>265.44561682925212</v>
      </c>
      <c r="J53" s="72">
        <v>300</v>
      </c>
      <c r="K53" s="72">
        <v>300</v>
      </c>
      <c r="L53" s="72">
        <v>300</v>
      </c>
    </row>
    <row r="54" spans="1:12" ht="18" customHeight="1" outlineLevel="1" x14ac:dyDescent="0.25">
      <c r="A54" s="5" t="s">
        <v>128</v>
      </c>
      <c r="B54" s="5">
        <v>11</v>
      </c>
      <c r="C54" s="30" t="str">
        <f t="shared" si="12"/>
        <v>3431</v>
      </c>
      <c r="D54" s="30" t="str">
        <f t="shared" si="13"/>
        <v>3</v>
      </c>
      <c r="E54" s="30" t="str">
        <f t="shared" si="14"/>
        <v>34</v>
      </c>
      <c r="F54" s="24">
        <f t="shared" si="15"/>
        <v>28</v>
      </c>
      <c r="G54" s="25" t="s">
        <v>139</v>
      </c>
      <c r="H54" s="5" t="s">
        <v>110</v>
      </c>
      <c r="I54" s="72">
        <v>1691</v>
      </c>
      <c r="J54" s="72">
        <v>1700</v>
      </c>
      <c r="K54" s="72">
        <v>1700</v>
      </c>
      <c r="L54" s="72">
        <v>1700</v>
      </c>
    </row>
    <row r="55" spans="1:12" ht="18" customHeight="1" outlineLevel="1" x14ac:dyDescent="0.25">
      <c r="A55" s="5" t="s">
        <v>128</v>
      </c>
      <c r="B55" s="5">
        <v>11</v>
      </c>
      <c r="C55" s="30" t="str">
        <f t="shared" si="12"/>
        <v>3432</v>
      </c>
      <c r="D55" s="30" t="str">
        <f t="shared" si="13"/>
        <v>3</v>
      </c>
      <c r="E55" s="30" t="str">
        <f t="shared" si="14"/>
        <v>34</v>
      </c>
      <c r="F55" s="24">
        <f t="shared" si="15"/>
        <v>29</v>
      </c>
      <c r="G55" s="25" t="s">
        <v>121</v>
      </c>
      <c r="H55" s="5" t="s">
        <v>111</v>
      </c>
      <c r="I55" s="72">
        <v>216</v>
      </c>
      <c r="J55" s="72">
        <v>0</v>
      </c>
      <c r="K55" s="72">
        <v>0</v>
      </c>
      <c r="L55" s="72">
        <v>0</v>
      </c>
    </row>
    <row r="56" spans="1:12" ht="18" customHeight="1" outlineLevel="1" x14ac:dyDescent="0.25">
      <c r="A56" s="5" t="s">
        <v>128</v>
      </c>
      <c r="B56" s="5">
        <v>11</v>
      </c>
      <c r="C56" s="30" t="str">
        <f t="shared" si="12"/>
        <v>3433</v>
      </c>
      <c r="D56" s="30" t="str">
        <f t="shared" si="13"/>
        <v>3</v>
      </c>
      <c r="E56" s="30" t="str">
        <f t="shared" si="14"/>
        <v>34</v>
      </c>
      <c r="F56" s="24">
        <f t="shared" si="15"/>
        <v>30</v>
      </c>
      <c r="G56" s="25" t="s">
        <v>141</v>
      </c>
      <c r="H56" s="5" t="s">
        <v>142</v>
      </c>
      <c r="I56" s="72">
        <v>2.654456168292521</v>
      </c>
      <c r="J56" s="72">
        <v>8</v>
      </c>
      <c r="K56" s="72">
        <v>8</v>
      </c>
      <c r="L56" s="72">
        <v>8</v>
      </c>
    </row>
    <row r="57" spans="1:12" ht="18" customHeight="1" x14ac:dyDescent="0.25">
      <c r="A57" s="5" t="s">
        <v>128</v>
      </c>
      <c r="B57" s="5">
        <v>11</v>
      </c>
      <c r="F57" s="31"/>
      <c r="G57" s="32"/>
      <c r="H57" s="33" t="s">
        <v>87</v>
      </c>
      <c r="I57" s="73">
        <f t="shared" ref="I57" si="16">SUM(I58:I65)</f>
        <v>14589.912336585041</v>
      </c>
      <c r="J57" s="73">
        <f t="shared" ref="J57:L57" si="17">SUM(J58:J65)</f>
        <v>12600</v>
      </c>
      <c r="K57" s="73">
        <f t="shared" si="17"/>
        <v>12600</v>
      </c>
      <c r="L57" s="73">
        <f t="shared" si="17"/>
        <v>12600</v>
      </c>
    </row>
    <row r="58" spans="1:12" ht="18" customHeight="1" outlineLevel="1" x14ac:dyDescent="0.25">
      <c r="A58" s="5" t="s">
        <v>128</v>
      </c>
      <c r="B58" s="5">
        <v>11</v>
      </c>
      <c r="C58" s="30" t="str">
        <f t="shared" ref="C58:C65" si="18">G58</f>
        <v>4124</v>
      </c>
      <c r="D58" s="30" t="str">
        <f t="shared" ref="D58:D65" si="19">LEFT(C58,1)</f>
        <v>4</v>
      </c>
      <c r="E58" s="30" t="str">
        <f t="shared" ref="E58:E65" si="20">LEFT(C58,2)</f>
        <v>41</v>
      </c>
      <c r="F58" s="24">
        <f t="shared" ref="F58:F65" si="21">F57+1</f>
        <v>1</v>
      </c>
      <c r="G58" s="25" t="s">
        <v>143</v>
      </c>
      <c r="H58" s="5" t="s">
        <v>144</v>
      </c>
      <c r="I58" s="72">
        <v>2244</v>
      </c>
      <c r="J58" s="72"/>
      <c r="K58" s="72"/>
      <c r="L58" s="72"/>
    </row>
    <row r="59" spans="1:12" ht="18" customHeight="1" outlineLevel="1" x14ac:dyDescent="0.25">
      <c r="A59" s="5" t="s">
        <v>128</v>
      </c>
      <c r="B59" s="5">
        <v>11</v>
      </c>
      <c r="C59" s="30" t="str">
        <f t="shared" si="18"/>
        <v>4221</v>
      </c>
      <c r="D59" s="30" t="str">
        <f t="shared" si="19"/>
        <v>4</v>
      </c>
      <c r="E59" s="30" t="str">
        <f t="shared" si="20"/>
        <v>42</v>
      </c>
      <c r="F59" s="24">
        <f t="shared" si="21"/>
        <v>2</v>
      </c>
      <c r="G59" s="25" t="s">
        <v>112</v>
      </c>
      <c r="H59" s="5" t="s">
        <v>113</v>
      </c>
      <c r="I59" s="72">
        <v>2400</v>
      </c>
      <c r="J59" s="72">
        <v>2400</v>
      </c>
      <c r="K59" s="72">
        <v>2400</v>
      </c>
      <c r="L59" s="72">
        <v>2400</v>
      </c>
    </row>
    <row r="60" spans="1:12" ht="18" customHeight="1" outlineLevel="1" x14ac:dyDescent="0.25">
      <c r="A60" s="5" t="s">
        <v>128</v>
      </c>
      <c r="B60" s="5">
        <v>11</v>
      </c>
      <c r="C60" s="30" t="str">
        <f t="shared" si="18"/>
        <v>4222</v>
      </c>
      <c r="D60" s="30" t="str">
        <f t="shared" si="19"/>
        <v>4</v>
      </c>
      <c r="E60" s="30" t="str">
        <f t="shared" si="20"/>
        <v>42</v>
      </c>
      <c r="F60" s="24">
        <f t="shared" si="21"/>
        <v>3</v>
      </c>
      <c r="G60" s="25" t="s">
        <v>114</v>
      </c>
      <c r="H60" s="5" t="s">
        <v>115</v>
      </c>
      <c r="I60" s="72">
        <v>364</v>
      </c>
      <c r="J60" s="72">
        <v>400</v>
      </c>
      <c r="K60" s="72">
        <v>400</v>
      </c>
      <c r="L60" s="72">
        <v>400</v>
      </c>
    </row>
    <row r="61" spans="1:12" ht="18" customHeight="1" outlineLevel="1" x14ac:dyDescent="0.25">
      <c r="A61" s="5" t="s">
        <v>128</v>
      </c>
      <c r="B61" s="5">
        <v>11</v>
      </c>
      <c r="C61" s="30" t="str">
        <f t="shared" si="18"/>
        <v>4223</v>
      </c>
      <c r="D61" s="30" t="str">
        <f t="shared" si="19"/>
        <v>4</v>
      </c>
      <c r="E61" s="30" t="str">
        <f t="shared" si="20"/>
        <v>42</v>
      </c>
      <c r="F61" s="24">
        <f t="shared" si="21"/>
        <v>4</v>
      </c>
      <c r="G61" s="25" t="s">
        <v>145</v>
      </c>
      <c r="H61" s="5" t="s">
        <v>146</v>
      </c>
      <c r="I61" s="72">
        <v>364</v>
      </c>
      <c r="J61" s="72">
        <v>400</v>
      </c>
      <c r="K61" s="72">
        <v>400</v>
      </c>
      <c r="L61" s="72">
        <v>400</v>
      </c>
    </row>
    <row r="62" spans="1:12" ht="18" customHeight="1" outlineLevel="1" x14ac:dyDescent="0.25">
      <c r="A62" s="5" t="s">
        <v>128</v>
      </c>
      <c r="B62" s="5">
        <v>11</v>
      </c>
      <c r="C62" s="30" t="str">
        <f t="shared" si="18"/>
        <v>4225</v>
      </c>
      <c r="D62" s="30" t="str">
        <f t="shared" si="19"/>
        <v>4</v>
      </c>
      <c r="E62" s="30" t="str">
        <f t="shared" si="20"/>
        <v>42</v>
      </c>
      <c r="F62" s="24">
        <f t="shared" si="21"/>
        <v>5</v>
      </c>
      <c r="G62" s="25" t="s">
        <v>88</v>
      </c>
      <c r="H62" s="5" t="s">
        <v>89</v>
      </c>
      <c r="I62" s="72">
        <v>2982</v>
      </c>
      <c r="J62" s="72">
        <v>3000</v>
      </c>
      <c r="K62" s="72">
        <v>3000</v>
      </c>
      <c r="L62" s="72">
        <v>3000</v>
      </c>
    </row>
    <row r="63" spans="1:12" ht="18" customHeight="1" outlineLevel="1" x14ac:dyDescent="0.25">
      <c r="A63" s="5" t="s">
        <v>128</v>
      </c>
      <c r="B63" s="5">
        <v>11</v>
      </c>
      <c r="C63" s="30" t="str">
        <f t="shared" si="18"/>
        <v>4227</v>
      </c>
      <c r="D63" s="30" t="str">
        <f t="shared" si="19"/>
        <v>4</v>
      </c>
      <c r="E63" s="30" t="str">
        <f t="shared" si="20"/>
        <v>42</v>
      </c>
      <c r="F63" s="24">
        <f t="shared" si="21"/>
        <v>6</v>
      </c>
      <c r="G63" s="25" t="s">
        <v>116</v>
      </c>
      <c r="H63" s="5" t="s">
        <v>117</v>
      </c>
      <c r="I63" s="72">
        <v>927</v>
      </c>
      <c r="J63" s="72">
        <v>1000</v>
      </c>
      <c r="K63" s="72">
        <v>1000</v>
      </c>
      <c r="L63" s="72">
        <v>1000</v>
      </c>
    </row>
    <row r="64" spans="1:12" ht="18" customHeight="1" outlineLevel="1" x14ac:dyDescent="0.25">
      <c r="A64" s="5" t="s">
        <v>128</v>
      </c>
      <c r="B64" s="5">
        <v>11</v>
      </c>
      <c r="C64" s="30" t="str">
        <f t="shared" si="18"/>
        <v>4241</v>
      </c>
      <c r="D64" s="30" t="str">
        <f t="shared" si="19"/>
        <v>4</v>
      </c>
      <c r="E64" s="30" t="str">
        <f t="shared" si="20"/>
        <v>42</v>
      </c>
      <c r="F64" s="24">
        <f t="shared" si="21"/>
        <v>7</v>
      </c>
      <c r="G64" s="25" t="s">
        <v>90</v>
      </c>
      <c r="H64" s="5" t="s">
        <v>91</v>
      </c>
      <c r="I64" s="72">
        <v>1327.2280841462605</v>
      </c>
      <c r="J64" s="72">
        <v>1400</v>
      </c>
      <c r="K64" s="72">
        <v>1400</v>
      </c>
      <c r="L64" s="72">
        <v>1400</v>
      </c>
    </row>
    <row r="65" spans="1:12" ht="18" customHeight="1" outlineLevel="1" x14ac:dyDescent="0.25">
      <c r="A65" s="5" t="s">
        <v>128</v>
      </c>
      <c r="B65" s="5">
        <v>11</v>
      </c>
      <c r="C65" s="30" t="str">
        <f t="shared" si="18"/>
        <v>4262</v>
      </c>
      <c r="D65" s="30" t="str">
        <f t="shared" si="19"/>
        <v>4</v>
      </c>
      <c r="E65" s="30" t="str">
        <f t="shared" si="20"/>
        <v>42</v>
      </c>
      <c r="F65" s="24">
        <f t="shared" si="21"/>
        <v>8</v>
      </c>
      <c r="G65" s="25" t="s">
        <v>126</v>
      </c>
      <c r="H65" s="5" t="s">
        <v>147</v>
      </c>
      <c r="I65" s="72">
        <v>3981.6842524387812</v>
      </c>
      <c r="J65" s="72">
        <v>4000</v>
      </c>
      <c r="K65" s="72">
        <v>4000</v>
      </c>
      <c r="L65" s="72">
        <v>4000</v>
      </c>
    </row>
    <row r="66" spans="1:12" ht="35.1" customHeight="1" x14ac:dyDescent="0.25">
      <c r="A66" s="5" t="s">
        <v>94</v>
      </c>
      <c r="F66" s="77" t="s">
        <v>196</v>
      </c>
      <c r="G66" s="77"/>
      <c r="H66" s="14" t="s">
        <v>189</v>
      </c>
      <c r="I66" s="70">
        <f t="shared" ref="I66:L66" si="22">I67+I96</f>
        <v>414819.165173535</v>
      </c>
      <c r="J66" s="70">
        <f t="shared" si="22"/>
        <v>520520</v>
      </c>
      <c r="K66" s="70">
        <f t="shared" si="22"/>
        <v>381420</v>
      </c>
      <c r="L66" s="70">
        <f t="shared" si="22"/>
        <v>324420</v>
      </c>
    </row>
    <row r="67" spans="1:12" ht="28.5" customHeight="1" x14ac:dyDescent="0.25">
      <c r="A67" s="5" t="s">
        <v>94</v>
      </c>
      <c r="B67" s="5">
        <v>31</v>
      </c>
      <c r="F67" s="18"/>
      <c r="G67" s="19" t="s">
        <v>18</v>
      </c>
      <c r="H67" s="20" t="s">
        <v>19</v>
      </c>
      <c r="I67" s="71">
        <f t="shared" ref="I67:L67" si="23">I68+I91</f>
        <v>186450.9921029929</v>
      </c>
      <c r="J67" s="71">
        <f t="shared" si="23"/>
        <v>300420</v>
      </c>
      <c r="K67" s="71">
        <f t="shared" si="23"/>
        <v>300420</v>
      </c>
      <c r="L67" s="71">
        <f t="shared" si="23"/>
        <v>300420</v>
      </c>
    </row>
    <row r="68" spans="1:12" ht="18" customHeight="1" x14ac:dyDescent="0.25">
      <c r="A68" s="5" t="s">
        <v>94</v>
      </c>
      <c r="B68" s="5">
        <v>31</v>
      </c>
      <c r="F68" s="31"/>
      <c r="G68" s="32"/>
      <c r="H68" s="33" t="s">
        <v>49</v>
      </c>
      <c r="I68" s="73">
        <f t="shared" ref="I68:L68" si="24">SUM(I69:I90)</f>
        <v>161142.07976640784</v>
      </c>
      <c r="J68" s="73">
        <f t="shared" si="24"/>
        <v>235220</v>
      </c>
      <c r="K68" s="73">
        <f t="shared" si="24"/>
        <v>255220</v>
      </c>
      <c r="L68" s="73">
        <f t="shared" si="24"/>
        <v>255220</v>
      </c>
    </row>
    <row r="69" spans="1:12" ht="18" customHeight="1" outlineLevel="1" x14ac:dyDescent="0.25">
      <c r="A69" s="5" t="s">
        <v>94</v>
      </c>
      <c r="B69" s="5">
        <v>31</v>
      </c>
      <c r="C69" s="38" t="str">
        <f t="shared" ref="C69:C90" si="25">G69</f>
        <v>3111</v>
      </c>
      <c r="D69" s="30" t="str">
        <f t="shared" ref="D69:D90" si="26">LEFT(C69,1)</f>
        <v>3</v>
      </c>
      <c r="E69" s="30" t="str">
        <f t="shared" ref="E69:E90" si="27">LEFT(C69,2)</f>
        <v>31</v>
      </c>
      <c r="F69" s="24">
        <f t="shared" ref="F69:F90" si="28">F68+1</f>
        <v>1</v>
      </c>
      <c r="G69" s="37" t="s">
        <v>50</v>
      </c>
      <c r="H69" s="5" t="s">
        <v>51</v>
      </c>
      <c r="I69" s="72">
        <v>9014.3280822380129</v>
      </c>
      <c r="J69" s="72">
        <v>24000</v>
      </c>
      <c r="K69" s="72">
        <v>24000</v>
      </c>
      <c r="L69" s="72">
        <v>24000</v>
      </c>
    </row>
    <row r="70" spans="1:12" ht="18" customHeight="1" outlineLevel="1" x14ac:dyDescent="0.25">
      <c r="A70" s="5" t="s">
        <v>94</v>
      </c>
      <c r="B70" s="5">
        <v>31</v>
      </c>
      <c r="C70" s="38" t="str">
        <f t="shared" si="25"/>
        <v>3132</v>
      </c>
      <c r="D70" s="30" t="str">
        <f t="shared" si="26"/>
        <v>3</v>
      </c>
      <c r="E70" s="30" t="str">
        <f t="shared" si="27"/>
        <v>31</v>
      </c>
      <c r="F70" s="24">
        <f t="shared" si="28"/>
        <v>2</v>
      </c>
      <c r="G70" s="37" t="s">
        <v>54</v>
      </c>
      <c r="H70" s="5" t="s">
        <v>55</v>
      </c>
      <c r="I70" s="72">
        <v>1487.3641335692723</v>
      </c>
      <c r="J70" s="72">
        <v>4000</v>
      </c>
      <c r="K70" s="72">
        <v>4000</v>
      </c>
      <c r="L70" s="72">
        <v>4000</v>
      </c>
    </row>
    <row r="71" spans="1:12" ht="18" customHeight="1" outlineLevel="1" x14ac:dyDescent="0.25">
      <c r="A71" s="5" t="s">
        <v>94</v>
      </c>
      <c r="B71" s="5">
        <v>31</v>
      </c>
      <c r="C71" s="38" t="str">
        <f t="shared" si="25"/>
        <v>3211</v>
      </c>
      <c r="D71" s="30" t="str">
        <f t="shared" si="26"/>
        <v>3</v>
      </c>
      <c r="E71" s="30" t="str">
        <f t="shared" si="27"/>
        <v>32</v>
      </c>
      <c r="F71" s="24">
        <f t="shared" si="28"/>
        <v>3</v>
      </c>
      <c r="G71" s="37" t="s">
        <v>68</v>
      </c>
      <c r="H71" s="5" t="s">
        <v>69</v>
      </c>
      <c r="I71" s="72">
        <v>19908.421262193908</v>
      </c>
      <c r="J71" s="72">
        <v>35000</v>
      </c>
      <c r="K71" s="72">
        <v>35000</v>
      </c>
      <c r="L71" s="72">
        <v>35000</v>
      </c>
    </row>
    <row r="72" spans="1:12" ht="18" customHeight="1" outlineLevel="1" x14ac:dyDescent="0.25">
      <c r="C72" s="38"/>
      <c r="F72" s="24">
        <f t="shared" si="28"/>
        <v>4</v>
      </c>
      <c r="G72" s="37">
        <v>3212</v>
      </c>
      <c r="H72" s="5" t="s">
        <v>70</v>
      </c>
      <c r="I72" s="72"/>
      <c r="J72" s="72">
        <v>320</v>
      </c>
      <c r="K72" s="72">
        <v>320</v>
      </c>
      <c r="L72" s="72">
        <v>320</v>
      </c>
    </row>
    <row r="73" spans="1:12" ht="18" customHeight="1" outlineLevel="1" x14ac:dyDescent="0.25">
      <c r="A73" s="5" t="s">
        <v>94</v>
      </c>
      <c r="B73" s="5">
        <v>31</v>
      </c>
      <c r="C73" s="38" t="str">
        <f t="shared" si="25"/>
        <v>3213</v>
      </c>
      <c r="D73" s="30" t="str">
        <f t="shared" si="26"/>
        <v>3</v>
      </c>
      <c r="E73" s="30" t="str">
        <f t="shared" si="27"/>
        <v>32</v>
      </c>
      <c r="F73" s="24">
        <f t="shared" si="28"/>
        <v>5</v>
      </c>
      <c r="G73" s="37" t="s">
        <v>71</v>
      </c>
      <c r="H73" s="5" t="s">
        <v>72</v>
      </c>
      <c r="I73" s="72">
        <v>663.61404207313024</v>
      </c>
      <c r="J73" s="72">
        <v>700</v>
      </c>
      <c r="K73" s="72">
        <v>700</v>
      </c>
      <c r="L73" s="72">
        <v>700</v>
      </c>
    </row>
    <row r="74" spans="1:12" ht="18" customHeight="1" outlineLevel="1" x14ac:dyDescent="0.25">
      <c r="A74" s="5" t="s">
        <v>94</v>
      </c>
      <c r="B74" s="5">
        <v>31</v>
      </c>
      <c r="C74" s="38" t="str">
        <f t="shared" si="25"/>
        <v>3221</v>
      </c>
      <c r="D74" s="30" t="str">
        <f t="shared" si="26"/>
        <v>3</v>
      </c>
      <c r="E74" s="30" t="str">
        <f t="shared" si="27"/>
        <v>32</v>
      </c>
      <c r="F74" s="24">
        <f t="shared" si="28"/>
        <v>6</v>
      </c>
      <c r="G74" s="37" t="s">
        <v>73</v>
      </c>
      <c r="H74" s="5" t="s">
        <v>74</v>
      </c>
      <c r="I74" s="72">
        <v>6636.1404207313026</v>
      </c>
      <c r="J74" s="72">
        <v>6700</v>
      </c>
      <c r="K74" s="72">
        <v>6700</v>
      </c>
      <c r="L74" s="72">
        <v>6700</v>
      </c>
    </row>
    <row r="75" spans="1:12" ht="18" customHeight="1" outlineLevel="1" x14ac:dyDescent="0.25">
      <c r="A75" s="5" t="s">
        <v>94</v>
      </c>
      <c r="B75" s="5">
        <v>31</v>
      </c>
      <c r="C75" s="38" t="str">
        <f t="shared" si="25"/>
        <v>3223</v>
      </c>
      <c r="D75" s="30" t="str">
        <f t="shared" si="26"/>
        <v>3</v>
      </c>
      <c r="E75" s="30" t="str">
        <f t="shared" si="27"/>
        <v>32</v>
      </c>
      <c r="F75" s="24">
        <f t="shared" si="28"/>
        <v>7</v>
      </c>
      <c r="G75" s="37" t="s">
        <v>95</v>
      </c>
      <c r="H75" s="5" t="s">
        <v>96</v>
      </c>
      <c r="I75" s="72">
        <v>1327.2280841462605</v>
      </c>
      <c r="J75" s="72">
        <v>1400</v>
      </c>
      <c r="K75" s="72">
        <v>1400</v>
      </c>
      <c r="L75" s="72">
        <v>1400</v>
      </c>
    </row>
    <row r="76" spans="1:12" ht="18" customHeight="1" outlineLevel="1" x14ac:dyDescent="0.25">
      <c r="A76" s="5" t="s">
        <v>94</v>
      </c>
      <c r="B76" s="5">
        <v>31</v>
      </c>
      <c r="C76" s="38">
        <f t="shared" si="25"/>
        <v>3233</v>
      </c>
      <c r="D76" s="30" t="str">
        <f t="shared" si="26"/>
        <v>3</v>
      </c>
      <c r="E76" s="30" t="str">
        <f t="shared" si="27"/>
        <v>32</v>
      </c>
      <c r="F76" s="24">
        <f t="shared" si="28"/>
        <v>8</v>
      </c>
      <c r="G76" s="37">
        <v>3233</v>
      </c>
      <c r="H76" s="5" t="s">
        <v>80</v>
      </c>
      <c r="I76" s="72">
        <v>265.44561682925212</v>
      </c>
      <c r="J76" s="72">
        <v>300</v>
      </c>
      <c r="K76" s="72">
        <v>300</v>
      </c>
      <c r="L76" s="72">
        <v>300</v>
      </c>
    </row>
    <row r="77" spans="1:12" ht="18" customHeight="1" outlineLevel="1" x14ac:dyDescent="0.25">
      <c r="A77" s="5" t="s">
        <v>94</v>
      </c>
      <c r="B77" s="5">
        <v>31</v>
      </c>
      <c r="C77" s="38" t="str">
        <f t="shared" si="25"/>
        <v>3224</v>
      </c>
      <c r="D77" s="30" t="str">
        <f t="shared" si="26"/>
        <v>3</v>
      </c>
      <c r="E77" s="30" t="str">
        <f t="shared" si="27"/>
        <v>32</v>
      </c>
      <c r="F77" s="24">
        <f t="shared" si="28"/>
        <v>9</v>
      </c>
      <c r="G77" s="37" t="s">
        <v>97</v>
      </c>
      <c r="H77" s="5" t="s">
        <v>98</v>
      </c>
      <c r="I77" s="72">
        <v>265.44561682925212</v>
      </c>
      <c r="J77" s="72">
        <v>300</v>
      </c>
      <c r="K77" s="72">
        <v>300</v>
      </c>
      <c r="L77" s="72">
        <v>300</v>
      </c>
    </row>
    <row r="78" spans="1:12" ht="18" customHeight="1" outlineLevel="1" x14ac:dyDescent="0.25">
      <c r="A78" s="5" t="s">
        <v>94</v>
      </c>
      <c r="B78" s="5">
        <v>31</v>
      </c>
      <c r="C78" s="38" t="str">
        <f t="shared" si="25"/>
        <v>3225</v>
      </c>
      <c r="D78" s="30" t="str">
        <f t="shared" si="26"/>
        <v>3</v>
      </c>
      <c r="E78" s="30" t="str">
        <f t="shared" si="27"/>
        <v>32</v>
      </c>
      <c r="F78" s="24">
        <f t="shared" si="28"/>
        <v>10</v>
      </c>
      <c r="G78" s="37" t="s">
        <v>75</v>
      </c>
      <c r="H78" s="5" t="s">
        <v>76</v>
      </c>
      <c r="I78" s="72">
        <v>1327.2280841462605</v>
      </c>
      <c r="J78" s="72">
        <v>1400</v>
      </c>
      <c r="K78" s="72">
        <v>1400</v>
      </c>
      <c r="L78" s="72">
        <v>1400</v>
      </c>
    </row>
    <row r="79" spans="1:12" ht="18" customHeight="1" outlineLevel="1" x14ac:dyDescent="0.25">
      <c r="A79" s="5" t="s">
        <v>94</v>
      </c>
      <c r="B79" s="5">
        <v>31</v>
      </c>
      <c r="C79" s="38" t="str">
        <f t="shared" si="25"/>
        <v>3227</v>
      </c>
      <c r="D79" s="30" t="str">
        <f t="shared" si="26"/>
        <v>3</v>
      </c>
      <c r="E79" s="30" t="str">
        <f t="shared" si="27"/>
        <v>32</v>
      </c>
      <c r="F79" s="24">
        <f t="shared" si="28"/>
        <v>11</v>
      </c>
      <c r="G79" s="37" t="s">
        <v>99</v>
      </c>
      <c r="H79" s="5" t="s">
        <v>100</v>
      </c>
      <c r="I79" s="72">
        <v>265.44561682925212</v>
      </c>
      <c r="J79" s="72">
        <v>300</v>
      </c>
      <c r="K79" s="72">
        <v>300</v>
      </c>
      <c r="L79" s="72">
        <v>300</v>
      </c>
    </row>
    <row r="80" spans="1:12" ht="18" customHeight="1" outlineLevel="1" x14ac:dyDescent="0.25">
      <c r="A80" s="5" t="s">
        <v>94</v>
      </c>
      <c r="B80" s="5">
        <v>31</v>
      </c>
      <c r="C80" s="38" t="str">
        <f t="shared" si="25"/>
        <v>3231</v>
      </c>
      <c r="D80" s="30" t="str">
        <f t="shared" si="26"/>
        <v>3</v>
      </c>
      <c r="E80" s="30" t="str">
        <f t="shared" si="27"/>
        <v>32</v>
      </c>
      <c r="F80" s="24">
        <f t="shared" si="28"/>
        <v>12</v>
      </c>
      <c r="G80" s="37" t="s">
        <v>101</v>
      </c>
      <c r="H80" s="5" t="s">
        <v>102</v>
      </c>
      <c r="I80" s="72">
        <v>1327.2280841462605</v>
      </c>
      <c r="J80" s="72">
        <v>1400</v>
      </c>
      <c r="K80" s="72">
        <v>1400</v>
      </c>
      <c r="L80" s="72">
        <v>1400</v>
      </c>
    </row>
    <row r="81" spans="1:12" ht="18" customHeight="1" outlineLevel="1" x14ac:dyDescent="0.25">
      <c r="A81" s="5" t="s">
        <v>94</v>
      </c>
      <c r="B81" s="5">
        <v>31</v>
      </c>
      <c r="C81" s="38" t="str">
        <f t="shared" si="25"/>
        <v>3232</v>
      </c>
      <c r="D81" s="30" t="str">
        <f t="shared" si="26"/>
        <v>3</v>
      </c>
      <c r="E81" s="30" t="str">
        <f t="shared" si="27"/>
        <v>32</v>
      </c>
      <c r="F81" s="24">
        <f t="shared" si="28"/>
        <v>13</v>
      </c>
      <c r="G81" s="37" t="s">
        <v>77</v>
      </c>
      <c r="H81" s="5" t="s">
        <v>78</v>
      </c>
      <c r="I81" s="72">
        <v>530.89123365850423</v>
      </c>
      <c r="J81" s="72">
        <v>1000</v>
      </c>
      <c r="K81" s="72">
        <v>1000</v>
      </c>
      <c r="L81" s="72">
        <v>1000</v>
      </c>
    </row>
    <row r="82" spans="1:12" ht="18" customHeight="1" outlineLevel="1" x14ac:dyDescent="0.25">
      <c r="A82" s="5" t="s">
        <v>94</v>
      </c>
      <c r="B82" s="5">
        <v>31</v>
      </c>
      <c r="C82" s="38" t="str">
        <f t="shared" si="25"/>
        <v>3235</v>
      </c>
      <c r="D82" s="30" t="str">
        <f t="shared" si="26"/>
        <v>3</v>
      </c>
      <c r="E82" s="30" t="str">
        <f t="shared" si="27"/>
        <v>32</v>
      </c>
      <c r="F82" s="24">
        <f t="shared" si="28"/>
        <v>14</v>
      </c>
      <c r="G82" s="37" t="s">
        <v>103</v>
      </c>
      <c r="H82" s="5" t="s">
        <v>104</v>
      </c>
      <c r="I82" s="72">
        <v>7963.3685048775624</v>
      </c>
      <c r="J82" s="72">
        <v>8000</v>
      </c>
      <c r="K82" s="72">
        <v>8000</v>
      </c>
      <c r="L82" s="72">
        <v>8000</v>
      </c>
    </row>
    <row r="83" spans="1:12" ht="18" customHeight="1" outlineLevel="1" x14ac:dyDescent="0.25">
      <c r="A83" s="5" t="s">
        <v>94</v>
      </c>
      <c r="B83" s="5">
        <v>31</v>
      </c>
      <c r="C83" s="38" t="str">
        <f t="shared" si="25"/>
        <v>3237</v>
      </c>
      <c r="D83" s="30" t="str">
        <f t="shared" si="26"/>
        <v>3</v>
      </c>
      <c r="E83" s="30" t="str">
        <f t="shared" si="27"/>
        <v>32</v>
      </c>
      <c r="F83" s="24">
        <f t="shared" si="28"/>
        <v>15</v>
      </c>
      <c r="G83" s="37" t="s">
        <v>62</v>
      </c>
      <c r="H83" s="5" t="s">
        <v>63</v>
      </c>
      <c r="I83" s="72">
        <v>70343.088459751802</v>
      </c>
      <c r="J83" s="72">
        <v>100000</v>
      </c>
      <c r="K83" s="72">
        <v>110000</v>
      </c>
      <c r="L83" s="72">
        <v>110000</v>
      </c>
    </row>
    <row r="84" spans="1:12" ht="18" customHeight="1" outlineLevel="1" x14ac:dyDescent="0.25">
      <c r="A84" s="5" t="s">
        <v>94</v>
      </c>
      <c r="B84" s="5">
        <v>31</v>
      </c>
      <c r="C84" s="38" t="str">
        <f t="shared" si="25"/>
        <v>3238</v>
      </c>
      <c r="D84" s="30" t="str">
        <f t="shared" si="26"/>
        <v>3</v>
      </c>
      <c r="E84" s="30" t="str">
        <f t="shared" si="27"/>
        <v>32</v>
      </c>
      <c r="F84" s="24">
        <f t="shared" si="28"/>
        <v>16</v>
      </c>
      <c r="G84" s="37" t="s">
        <v>105</v>
      </c>
      <c r="H84" s="5" t="s">
        <v>106</v>
      </c>
      <c r="I84" s="72">
        <v>1327.2280841462605</v>
      </c>
      <c r="J84" s="72">
        <v>1400</v>
      </c>
      <c r="K84" s="72">
        <v>1400</v>
      </c>
      <c r="L84" s="72">
        <v>1400</v>
      </c>
    </row>
    <row r="85" spans="1:12" ht="18" customHeight="1" outlineLevel="1" x14ac:dyDescent="0.25">
      <c r="A85" s="5" t="s">
        <v>94</v>
      </c>
      <c r="B85" s="5">
        <v>31</v>
      </c>
      <c r="C85" s="38" t="str">
        <f t="shared" si="25"/>
        <v>3239</v>
      </c>
      <c r="D85" s="30" t="str">
        <f t="shared" si="26"/>
        <v>3</v>
      </c>
      <c r="E85" s="30" t="str">
        <f t="shared" si="27"/>
        <v>32</v>
      </c>
      <c r="F85" s="24">
        <f t="shared" si="28"/>
        <v>17</v>
      </c>
      <c r="G85" s="37" t="s">
        <v>81</v>
      </c>
      <c r="H85" s="5" t="s">
        <v>82</v>
      </c>
      <c r="I85" s="72">
        <v>29862.631893290862</v>
      </c>
      <c r="J85" s="72">
        <v>40000</v>
      </c>
      <c r="K85" s="72">
        <v>50000</v>
      </c>
      <c r="L85" s="72">
        <v>50000</v>
      </c>
    </row>
    <row r="86" spans="1:12" ht="18" customHeight="1" outlineLevel="1" x14ac:dyDescent="0.25">
      <c r="A86" s="5" t="s">
        <v>94</v>
      </c>
      <c r="B86" s="5">
        <v>31</v>
      </c>
      <c r="C86" s="38" t="str">
        <f t="shared" si="25"/>
        <v>3241</v>
      </c>
      <c r="D86" s="30" t="str">
        <f t="shared" si="26"/>
        <v>3</v>
      </c>
      <c r="E86" s="30" t="str">
        <f t="shared" si="27"/>
        <v>32</v>
      </c>
      <c r="F86" s="24">
        <f t="shared" si="28"/>
        <v>18</v>
      </c>
      <c r="G86" s="37" t="s">
        <v>83</v>
      </c>
      <c r="H86" s="5" t="s">
        <v>84</v>
      </c>
      <c r="I86" s="72">
        <v>3981.6842524387812</v>
      </c>
      <c r="J86" s="72">
        <v>4000</v>
      </c>
      <c r="K86" s="72">
        <v>4000</v>
      </c>
      <c r="L86" s="72">
        <v>4000</v>
      </c>
    </row>
    <row r="87" spans="1:12" ht="18" customHeight="1" outlineLevel="1" x14ac:dyDescent="0.25">
      <c r="A87" s="5" t="s">
        <v>94</v>
      </c>
      <c r="B87" s="5">
        <v>31</v>
      </c>
      <c r="C87" s="38" t="str">
        <f t="shared" si="25"/>
        <v>3292</v>
      </c>
      <c r="D87" s="30" t="str">
        <f t="shared" si="26"/>
        <v>3</v>
      </c>
      <c r="E87" s="30" t="str">
        <f t="shared" si="27"/>
        <v>32</v>
      </c>
      <c r="F87" s="24">
        <f t="shared" si="28"/>
        <v>19</v>
      </c>
      <c r="G87" s="37" t="s">
        <v>107</v>
      </c>
      <c r="H87" s="5" t="s">
        <v>108</v>
      </c>
      <c r="I87" s="72">
        <v>1327.2280841462605</v>
      </c>
      <c r="J87" s="72">
        <v>1400</v>
      </c>
      <c r="K87" s="72">
        <v>1400</v>
      </c>
      <c r="L87" s="72">
        <v>1400</v>
      </c>
    </row>
    <row r="88" spans="1:12" ht="18" customHeight="1" outlineLevel="1" x14ac:dyDescent="0.25">
      <c r="A88" s="5" t="s">
        <v>94</v>
      </c>
      <c r="B88" s="5">
        <v>31</v>
      </c>
      <c r="C88" s="38" t="str">
        <f t="shared" si="25"/>
        <v>3293</v>
      </c>
      <c r="D88" s="30" t="str">
        <f t="shared" si="26"/>
        <v>3</v>
      </c>
      <c r="E88" s="30" t="str">
        <f t="shared" si="27"/>
        <v>32</v>
      </c>
      <c r="F88" s="24">
        <f t="shared" si="28"/>
        <v>20</v>
      </c>
      <c r="G88" s="37" t="s">
        <v>85</v>
      </c>
      <c r="H88" s="5" t="s">
        <v>86</v>
      </c>
      <c r="I88" s="72">
        <v>2654.4561682925209</v>
      </c>
      <c r="J88" s="72">
        <v>2700</v>
      </c>
      <c r="K88" s="72">
        <v>2700</v>
      </c>
      <c r="L88" s="72">
        <v>2700</v>
      </c>
    </row>
    <row r="89" spans="1:12" ht="18" customHeight="1" outlineLevel="1" x14ac:dyDescent="0.25">
      <c r="A89" s="5" t="s">
        <v>94</v>
      </c>
      <c r="B89" s="5">
        <v>31</v>
      </c>
      <c r="C89" s="38" t="str">
        <f t="shared" si="25"/>
        <v>3295</v>
      </c>
      <c r="D89" s="30" t="str">
        <f t="shared" si="26"/>
        <v>3</v>
      </c>
      <c r="E89" s="30" t="str">
        <f t="shared" si="27"/>
        <v>32</v>
      </c>
      <c r="F89" s="24">
        <f t="shared" si="28"/>
        <v>21</v>
      </c>
      <c r="G89" s="37" t="s">
        <v>58</v>
      </c>
      <c r="H89" s="5" t="s">
        <v>59</v>
      </c>
      <c r="I89" s="72">
        <v>663.61404207313024</v>
      </c>
      <c r="J89" s="72">
        <v>700</v>
      </c>
      <c r="K89" s="72">
        <v>700</v>
      </c>
      <c r="L89" s="72">
        <v>700</v>
      </c>
    </row>
    <row r="90" spans="1:12" ht="18" customHeight="1" outlineLevel="1" x14ac:dyDescent="0.25">
      <c r="A90" s="5" t="s">
        <v>94</v>
      </c>
      <c r="B90" s="5">
        <v>31</v>
      </c>
      <c r="C90" s="38">
        <f t="shared" si="25"/>
        <v>3431</v>
      </c>
      <c r="D90" s="30" t="str">
        <f t="shared" si="26"/>
        <v>3</v>
      </c>
      <c r="E90" s="30" t="str">
        <f t="shared" si="27"/>
        <v>34</v>
      </c>
      <c r="F90" s="24">
        <f t="shared" si="28"/>
        <v>22</v>
      </c>
      <c r="G90" s="37">
        <v>3431</v>
      </c>
      <c r="H90" s="5" t="s">
        <v>110</v>
      </c>
      <c r="I90" s="72"/>
      <c r="J90" s="72">
        <v>200</v>
      </c>
      <c r="K90" s="72">
        <v>200</v>
      </c>
      <c r="L90" s="72">
        <v>200</v>
      </c>
    </row>
    <row r="91" spans="1:12" ht="18" customHeight="1" x14ac:dyDescent="0.25">
      <c r="A91" s="5" t="s">
        <v>94</v>
      </c>
      <c r="B91" s="5">
        <v>31</v>
      </c>
      <c r="C91" s="38"/>
      <c r="F91" s="32"/>
      <c r="G91" s="32"/>
      <c r="H91" s="33" t="s">
        <v>87</v>
      </c>
      <c r="I91" s="73">
        <f t="shared" ref="I91:L91" si="29">SUM(I92:I95)</f>
        <v>25308.912336585043</v>
      </c>
      <c r="J91" s="73">
        <f t="shared" si="29"/>
        <v>65200</v>
      </c>
      <c r="K91" s="73">
        <f t="shared" si="29"/>
        <v>45200</v>
      </c>
      <c r="L91" s="73">
        <f t="shared" si="29"/>
        <v>45200</v>
      </c>
    </row>
    <row r="92" spans="1:12" ht="18" customHeight="1" outlineLevel="1" x14ac:dyDescent="0.25">
      <c r="A92" s="5" t="s">
        <v>94</v>
      </c>
      <c r="B92" s="5">
        <v>31</v>
      </c>
      <c r="C92" s="38" t="str">
        <f t="shared" ref="C92:C95" si="30">G92</f>
        <v>4221</v>
      </c>
      <c r="D92" s="30" t="str">
        <f t="shared" ref="D92:D95" si="31">LEFT(C92,1)</f>
        <v>4</v>
      </c>
      <c r="E92" s="30" t="str">
        <f t="shared" ref="E92:E95" si="32">LEFT(C92,2)</f>
        <v>42</v>
      </c>
      <c r="F92" s="24">
        <f t="shared" ref="F92:F95" si="33">F91+1</f>
        <v>1</v>
      </c>
      <c r="G92" s="25" t="s">
        <v>112</v>
      </c>
      <c r="H92" s="5" t="s">
        <v>113</v>
      </c>
      <c r="I92" s="72">
        <v>3981.6842524387812</v>
      </c>
      <c r="J92" s="72">
        <v>4500</v>
      </c>
      <c r="K92" s="72">
        <v>4500</v>
      </c>
      <c r="L92" s="72">
        <v>4500</v>
      </c>
    </row>
    <row r="93" spans="1:12" ht="18" customHeight="1" outlineLevel="1" x14ac:dyDescent="0.25">
      <c r="A93" s="5" t="s">
        <v>94</v>
      </c>
      <c r="B93" s="5">
        <v>31</v>
      </c>
      <c r="C93" s="38" t="str">
        <f t="shared" si="30"/>
        <v>4222</v>
      </c>
      <c r="D93" s="30" t="str">
        <f t="shared" si="31"/>
        <v>4</v>
      </c>
      <c r="E93" s="30" t="str">
        <f t="shared" si="32"/>
        <v>42</v>
      </c>
      <c r="F93" s="24">
        <f t="shared" si="33"/>
        <v>2</v>
      </c>
      <c r="G93" s="25" t="s">
        <v>114</v>
      </c>
      <c r="H93" s="5" t="s">
        <v>115</v>
      </c>
      <c r="I93" s="72">
        <v>663.61404207313024</v>
      </c>
      <c r="J93" s="72"/>
      <c r="K93" s="72"/>
      <c r="L93" s="72"/>
    </row>
    <row r="94" spans="1:12" ht="18" customHeight="1" outlineLevel="1" x14ac:dyDescent="0.25">
      <c r="A94" s="5" t="s">
        <v>94</v>
      </c>
      <c r="B94" s="5">
        <v>31</v>
      </c>
      <c r="C94" s="38" t="str">
        <f t="shared" si="30"/>
        <v>4225</v>
      </c>
      <c r="D94" s="30" t="str">
        <f t="shared" si="31"/>
        <v>4</v>
      </c>
      <c r="E94" s="30" t="str">
        <f t="shared" si="32"/>
        <v>42</v>
      </c>
      <c r="F94" s="24">
        <f t="shared" si="33"/>
        <v>3</v>
      </c>
      <c r="G94" s="25" t="s">
        <v>88</v>
      </c>
      <c r="H94" s="5" t="s">
        <v>89</v>
      </c>
      <c r="I94" s="72">
        <v>20000</v>
      </c>
      <c r="J94" s="72">
        <v>60000</v>
      </c>
      <c r="K94" s="72">
        <v>40000</v>
      </c>
      <c r="L94" s="72">
        <v>40000</v>
      </c>
    </row>
    <row r="95" spans="1:12" ht="18" customHeight="1" outlineLevel="1" x14ac:dyDescent="0.25">
      <c r="A95" s="5" t="s">
        <v>94</v>
      </c>
      <c r="B95" s="5">
        <v>31</v>
      </c>
      <c r="C95" s="38" t="str">
        <f t="shared" si="30"/>
        <v>4241</v>
      </c>
      <c r="D95" s="30" t="str">
        <f t="shared" si="31"/>
        <v>4</v>
      </c>
      <c r="E95" s="30" t="str">
        <f t="shared" si="32"/>
        <v>42</v>
      </c>
      <c r="F95" s="24">
        <f t="shared" si="33"/>
        <v>4</v>
      </c>
      <c r="G95" s="25" t="s">
        <v>90</v>
      </c>
      <c r="H95" s="5" t="s">
        <v>118</v>
      </c>
      <c r="I95" s="72">
        <v>663.61404207313024</v>
      </c>
      <c r="J95" s="72">
        <v>700</v>
      </c>
      <c r="K95" s="72">
        <v>700</v>
      </c>
      <c r="L95" s="72">
        <v>700</v>
      </c>
    </row>
    <row r="96" spans="1:12" ht="27.95" customHeight="1" x14ac:dyDescent="0.25">
      <c r="A96" s="5" t="s">
        <v>94</v>
      </c>
      <c r="B96" s="5">
        <v>52</v>
      </c>
      <c r="F96" s="18"/>
      <c r="G96" s="19" t="s">
        <v>38</v>
      </c>
      <c r="H96" s="20" t="s">
        <v>39</v>
      </c>
      <c r="I96" s="71">
        <f t="shared" ref="I96:L96" si="34">I97+I113</f>
        <v>228368.17307054214</v>
      </c>
      <c r="J96" s="71">
        <f t="shared" si="34"/>
        <v>220100</v>
      </c>
      <c r="K96" s="71">
        <f t="shared" si="34"/>
        <v>81000</v>
      </c>
      <c r="L96" s="71">
        <f t="shared" si="34"/>
        <v>24000</v>
      </c>
    </row>
    <row r="97" spans="1:12" ht="18" customHeight="1" x14ac:dyDescent="0.25">
      <c r="A97" s="5" t="s">
        <v>94</v>
      </c>
      <c r="B97" s="5">
        <v>52</v>
      </c>
      <c r="F97" s="31"/>
      <c r="G97" s="32"/>
      <c r="H97" s="33" t="s">
        <v>49</v>
      </c>
      <c r="I97" s="73">
        <f t="shared" ref="I97:L97" si="35">SUM(I98:I112)</f>
        <v>227040.94498639589</v>
      </c>
      <c r="J97" s="73">
        <f t="shared" si="35"/>
        <v>217600</v>
      </c>
      <c r="K97" s="73">
        <f t="shared" si="35"/>
        <v>80000</v>
      </c>
      <c r="L97" s="73">
        <f t="shared" si="35"/>
        <v>23000</v>
      </c>
    </row>
    <row r="98" spans="1:12" ht="18" customHeight="1" outlineLevel="1" x14ac:dyDescent="0.25">
      <c r="A98" s="5" t="s">
        <v>94</v>
      </c>
      <c r="B98" s="5">
        <v>52</v>
      </c>
      <c r="C98" s="30" t="str">
        <f t="shared" ref="C98:C112" si="36">G98</f>
        <v>3111</v>
      </c>
      <c r="D98" s="30" t="str">
        <f t="shared" ref="D98:D112" si="37">LEFT(C98,1)</f>
        <v>3</v>
      </c>
      <c r="E98" s="30" t="str">
        <f t="shared" ref="E98:E112" si="38">LEFT(C98,2)</f>
        <v>31</v>
      </c>
      <c r="F98" s="24">
        <f t="shared" ref="F98:F112" si="39">F97+1</f>
        <v>1</v>
      </c>
      <c r="G98" s="25" t="s">
        <v>50</v>
      </c>
      <c r="H98" s="5" t="s">
        <v>51</v>
      </c>
      <c r="I98" s="72">
        <v>118468.37879089521</v>
      </c>
      <c r="J98" s="72">
        <v>96000</v>
      </c>
      <c r="K98" s="72">
        <v>39640</v>
      </c>
      <c r="L98" s="72"/>
    </row>
    <row r="99" spans="1:12" ht="18" customHeight="1" outlineLevel="1" x14ac:dyDescent="0.25">
      <c r="A99" s="5" t="s">
        <v>94</v>
      </c>
      <c r="B99" s="5">
        <v>52</v>
      </c>
      <c r="C99" s="30" t="str">
        <f t="shared" si="36"/>
        <v>3121</v>
      </c>
      <c r="D99" s="30" t="str">
        <f t="shared" si="37"/>
        <v>3</v>
      </c>
      <c r="E99" s="30" t="str">
        <f t="shared" si="38"/>
        <v>31</v>
      </c>
      <c r="F99" s="24">
        <f t="shared" si="39"/>
        <v>2</v>
      </c>
      <c r="G99" s="25" t="s">
        <v>52</v>
      </c>
      <c r="H99" s="5" t="s">
        <v>53</v>
      </c>
      <c r="I99" s="72">
        <v>3105.7137169022494</v>
      </c>
      <c r="J99" s="72">
        <v>3000</v>
      </c>
      <c r="K99" s="72">
        <v>1200</v>
      </c>
      <c r="L99" s="72"/>
    </row>
    <row r="100" spans="1:12" ht="18" customHeight="1" outlineLevel="1" x14ac:dyDescent="0.25">
      <c r="A100" s="5" t="s">
        <v>94</v>
      </c>
      <c r="B100" s="5">
        <v>52</v>
      </c>
      <c r="C100" s="30" t="str">
        <f t="shared" si="36"/>
        <v>3132</v>
      </c>
      <c r="D100" s="30" t="str">
        <f t="shared" si="37"/>
        <v>3</v>
      </c>
      <c r="E100" s="30" t="str">
        <f t="shared" si="38"/>
        <v>31</v>
      </c>
      <c r="F100" s="24">
        <f t="shared" si="39"/>
        <v>3</v>
      </c>
      <c r="G100" s="25" t="s">
        <v>54</v>
      </c>
      <c r="H100" s="5" t="s">
        <v>55</v>
      </c>
      <c r="I100" s="72">
        <v>19547.415223306125</v>
      </c>
      <c r="J100" s="72">
        <v>16000</v>
      </c>
      <c r="K100" s="72">
        <v>2370</v>
      </c>
      <c r="L100" s="72"/>
    </row>
    <row r="101" spans="1:12" ht="18" customHeight="1" outlineLevel="1" x14ac:dyDescent="0.25">
      <c r="A101" s="5" t="s">
        <v>94</v>
      </c>
      <c r="B101" s="5">
        <v>52</v>
      </c>
      <c r="C101" s="30" t="str">
        <f t="shared" si="36"/>
        <v>3211</v>
      </c>
      <c r="D101" s="30" t="str">
        <f t="shared" si="37"/>
        <v>3</v>
      </c>
      <c r="E101" s="30" t="str">
        <f t="shared" si="38"/>
        <v>32</v>
      </c>
      <c r="F101" s="24">
        <f t="shared" si="39"/>
        <v>4</v>
      </c>
      <c r="G101" s="25" t="s">
        <v>68</v>
      </c>
      <c r="H101" s="5" t="s">
        <v>69</v>
      </c>
      <c r="I101" s="72">
        <v>13272.280841462605</v>
      </c>
      <c r="J101" s="72">
        <v>25000</v>
      </c>
      <c r="K101" s="72">
        <v>9210</v>
      </c>
      <c r="L101" s="72">
        <v>4000</v>
      </c>
    </row>
    <row r="102" spans="1:12" ht="18" customHeight="1" outlineLevel="1" x14ac:dyDescent="0.25">
      <c r="A102" s="5" t="s">
        <v>94</v>
      </c>
      <c r="B102" s="5">
        <v>52</v>
      </c>
      <c r="C102" s="30" t="str">
        <f t="shared" si="36"/>
        <v>3212</v>
      </c>
      <c r="D102" s="30" t="str">
        <f t="shared" si="37"/>
        <v>3</v>
      </c>
      <c r="E102" s="30" t="str">
        <f t="shared" si="38"/>
        <v>32</v>
      </c>
      <c r="F102" s="24">
        <f t="shared" si="39"/>
        <v>5</v>
      </c>
      <c r="G102" s="25" t="s">
        <v>56</v>
      </c>
      <c r="H102" s="5" t="s">
        <v>70</v>
      </c>
      <c r="I102" s="72">
        <v>3233.1276129802905</v>
      </c>
      <c r="J102" s="72">
        <v>2400</v>
      </c>
      <c r="K102" s="72">
        <v>960</v>
      </c>
      <c r="L102" s="72"/>
    </row>
    <row r="103" spans="1:12" ht="18" customHeight="1" outlineLevel="1" x14ac:dyDescent="0.25">
      <c r="A103" s="5" t="s">
        <v>94</v>
      </c>
      <c r="B103" s="5">
        <v>52</v>
      </c>
      <c r="C103" s="30" t="str">
        <f t="shared" si="36"/>
        <v>3213</v>
      </c>
      <c r="D103" s="30" t="str">
        <f t="shared" si="37"/>
        <v>3</v>
      </c>
      <c r="E103" s="30" t="str">
        <f t="shared" si="38"/>
        <v>32</v>
      </c>
      <c r="F103" s="24">
        <f t="shared" si="39"/>
        <v>6</v>
      </c>
      <c r="G103" s="25" t="s">
        <v>71</v>
      </c>
      <c r="H103" s="5" t="s">
        <v>72</v>
      </c>
      <c r="I103" s="72">
        <v>3981.6842524387812</v>
      </c>
      <c r="J103" s="72">
        <v>4000</v>
      </c>
      <c r="K103" s="72">
        <v>420</v>
      </c>
      <c r="L103" s="72">
        <v>500</v>
      </c>
    </row>
    <row r="104" spans="1:12" ht="18" customHeight="1" outlineLevel="1" x14ac:dyDescent="0.25">
      <c r="A104" s="5" t="s">
        <v>94</v>
      </c>
      <c r="B104" s="5">
        <v>52</v>
      </c>
      <c r="C104" s="30" t="str">
        <f t="shared" si="36"/>
        <v>3221</v>
      </c>
      <c r="D104" s="30" t="str">
        <f t="shared" si="37"/>
        <v>3</v>
      </c>
      <c r="E104" s="30" t="str">
        <f t="shared" si="38"/>
        <v>32</v>
      </c>
      <c r="F104" s="24">
        <f t="shared" si="39"/>
        <v>7</v>
      </c>
      <c r="G104" s="25" t="s">
        <v>73</v>
      </c>
      <c r="H104" s="5" t="s">
        <v>74</v>
      </c>
      <c r="I104" s="72">
        <v>3716.2386356095294</v>
      </c>
      <c r="J104" s="72">
        <v>4000</v>
      </c>
      <c r="K104" s="72">
        <v>2000</v>
      </c>
      <c r="L104" s="72">
        <v>2000</v>
      </c>
    </row>
    <row r="105" spans="1:12" ht="18" customHeight="1" outlineLevel="1" x14ac:dyDescent="0.25">
      <c r="A105" s="5" t="s">
        <v>94</v>
      </c>
      <c r="B105" s="5">
        <v>52</v>
      </c>
      <c r="C105" s="30" t="str">
        <f t="shared" si="36"/>
        <v>3224</v>
      </c>
      <c r="D105" s="30" t="str">
        <f t="shared" si="37"/>
        <v>3</v>
      </c>
      <c r="E105" s="30" t="str">
        <f t="shared" si="38"/>
        <v>32</v>
      </c>
      <c r="F105" s="24">
        <f t="shared" si="39"/>
        <v>8</v>
      </c>
      <c r="G105" s="25" t="s">
        <v>97</v>
      </c>
      <c r="H105" s="5" t="s">
        <v>98</v>
      </c>
      <c r="I105" s="72"/>
      <c r="J105" s="72">
        <v>1000</v>
      </c>
      <c r="K105" s="72"/>
      <c r="L105" s="72"/>
    </row>
    <row r="106" spans="1:12" ht="18" customHeight="1" outlineLevel="1" x14ac:dyDescent="0.25">
      <c r="A106" s="5" t="s">
        <v>94</v>
      </c>
      <c r="B106" s="5">
        <v>52</v>
      </c>
      <c r="C106" s="30" t="str">
        <f t="shared" si="36"/>
        <v>3225</v>
      </c>
      <c r="D106" s="30" t="str">
        <f t="shared" si="37"/>
        <v>3</v>
      </c>
      <c r="E106" s="30" t="str">
        <f t="shared" si="38"/>
        <v>32</v>
      </c>
      <c r="F106" s="24">
        <f t="shared" si="39"/>
        <v>9</v>
      </c>
      <c r="G106" s="25" t="s">
        <v>75</v>
      </c>
      <c r="H106" s="5" t="s">
        <v>76</v>
      </c>
      <c r="I106" s="72">
        <v>929.05965890238235</v>
      </c>
      <c r="J106" s="72">
        <v>1000</v>
      </c>
      <c r="K106" s="72">
        <v>1000</v>
      </c>
      <c r="L106" s="72">
        <v>1000</v>
      </c>
    </row>
    <row r="107" spans="1:12" ht="18" customHeight="1" outlineLevel="1" x14ac:dyDescent="0.25">
      <c r="A107" s="5" t="s">
        <v>94</v>
      </c>
      <c r="B107" s="5">
        <v>52</v>
      </c>
      <c r="C107" s="30" t="str">
        <f t="shared" si="36"/>
        <v>3231</v>
      </c>
      <c r="D107" s="30" t="str">
        <f t="shared" si="37"/>
        <v>3</v>
      </c>
      <c r="E107" s="30" t="str">
        <f t="shared" si="38"/>
        <v>32</v>
      </c>
      <c r="F107" s="24">
        <f t="shared" si="39"/>
        <v>10</v>
      </c>
      <c r="G107" s="25" t="s">
        <v>101</v>
      </c>
      <c r="H107" s="5" t="s">
        <v>102</v>
      </c>
      <c r="I107" s="72"/>
      <c r="J107" s="72">
        <v>2000</v>
      </c>
      <c r="K107" s="72">
        <v>1000</v>
      </c>
      <c r="L107" s="72">
        <v>1000</v>
      </c>
    </row>
    <row r="108" spans="1:12" ht="18" customHeight="1" outlineLevel="1" x14ac:dyDescent="0.25">
      <c r="A108" s="5" t="s">
        <v>94</v>
      </c>
      <c r="B108" s="5">
        <v>52</v>
      </c>
      <c r="C108" s="30" t="str">
        <f t="shared" si="36"/>
        <v>3237</v>
      </c>
      <c r="D108" s="30" t="str">
        <f t="shared" si="37"/>
        <v>3</v>
      </c>
      <c r="E108" s="30" t="str">
        <f t="shared" si="38"/>
        <v>32</v>
      </c>
      <c r="F108" s="24">
        <f t="shared" si="39"/>
        <v>11</v>
      </c>
      <c r="G108" s="25" t="s">
        <v>62</v>
      </c>
      <c r="H108" s="5" t="s">
        <v>63</v>
      </c>
      <c r="I108" s="72">
        <v>45125.754860972855</v>
      </c>
      <c r="J108" s="72">
        <v>45000</v>
      </c>
      <c r="K108" s="72">
        <v>15000</v>
      </c>
      <c r="L108" s="72">
        <v>10000</v>
      </c>
    </row>
    <row r="109" spans="1:12" ht="18" customHeight="1" outlineLevel="1" x14ac:dyDescent="0.25">
      <c r="A109" s="5" t="s">
        <v>94</v>
      </c>
      <c r="B109" s="5">
        <v>52</v>
      </c>
      <c r="C109" s="30" t="str">
        <f t="shared" si="36"/>
        <v>3239</v>
      </c>
      <c r="D109" s="30" t="str">
        <f t="shared" si="37"/>
        <v>3</v>
      </c>
      <c r="E109" s="30" t="str">
        <f t="shared" si="38"/>
        <v>32</v>
      </c>
      <c r="F109" s="24">
        <f t="shared" si="39"/>
        <v>12</v>
      </c>
      <c r="G109" s="25" t="s">
        <v>81</v>
      </c>
      <c r="H109" s="5" t="s">
        <v>82</v>
      </c>
      <c r="I109" s="72">
        <v>8361.5369301214414</v>
      </c>
      <c r="J109" s="72">
        <v>9000</v>
      </c>
      <c r="K109" s="72">
        <v>3000</v>
      </c>
      <c r="L109" s="72">
        <v>3000</v>
      </c>
    </row>
    <row r="110" spans="1:12" ht="18" customHeight="1" outlineLevel="1" x14ac:dyDescent="0.25">
      <c r="A110" s="5" t="s">
        <v>94</v>
      </c>
      <c r="B110" s="5">
        <v>52</v>
      </c>
      <c r="C110" s="30" t="str">
        <f t="shared" si="36"/>
        <v>3241</v>
      </c>
      <c r="D110" s="30" t="str">
        <f t="shared" si="37"/>
        <v>3</v>
      </c>
      <c r="E110" s="30" t="str">
        <f t="shared" si="38"/>
        <v>32</v>
      </c>
      <c r="F110" s="24">
        <f t="shared" si="39"/>
        <v>13</v>
      </c>
      <c r="G110" s="25" t="s">
        <v>83</v>
      </c>
      <c r="H110" s="5" t="s">
        <v>84</v>
      </c>
      <c r="I110" s="72">
        <v>3981.6842524387812</v>
      </c>
      <c r="J110" s="72">
        <v>5000</v>
      </c>
      <c r="K110" s="72">
        <v>1000</v>
      </c>
      <c r="L110" s="72">
        <v>1000</v>
      </c>
    </row>
    <row r="111" spans="1:12" ht="18" customHeight="1" outlineLevel="1" x14ac:dyDescent="0.25">
      <c r="A111" s="5" t="s">
        <v>94</v>
      </c>
      <c r="B111" s="5">
        <v>52</v>
      </c>
      <c r="C111" s="30" t="str">
        <f t="shared" si="36"/>
        <v>3293</v>
      </c>
      <c r="D111" s="30" t="str">
        <f t="shared" si="37"/>
        <v>3</v>
      </c>
      <c r="E111" s="30" t="str">
        <f t="shared" si="38"/>
        <v>32</v>
      </c>
      <c r="F111" s="24">
        <f t="shared" si="39"/>
        <v>14</v>
      </c>
      <c r="G111" s="25" t="s">
        <v>85</v>
      </c>
      <c r="H111" s="5" t="s">
        <v>86</v>
      </c>
      <c r="I111" s="72">
        <v>663.61404207313024</v>
      </c>
      <c r="J111" s="72">
        <v>1500</v>
      </c>
      <c r="K111" s="72">
        <v>500</v>
      </c>
      <c r="L111" s="72">
        <v>500</v>
      </c>
    </row>
    <row r="112" spans="1:12" ht="18" customHeight="1" outlineLevel="1" x14ac:dyDescent="0.25">
      <c r="A112" s="5" t="s">
        <v>94</v>
      </c>
      <c r="B112" s="5">
        <v>52</v>
      </c>
      <c r="C112" s="30" t="str">
        <f t="shared" si="36"/>
        <v>3721</v>
      </c>
      <c r="D112" s="30" t="str">
        <f t="shared" si="37"/>
        <v>3</v>
      </c>
      <c r="E112" s="30" t="str">
        <f t="shared" si="38"/>
        <v>37</v>
      </c>
      <c r="F112" s="24">
        <f t="shared" si="39"/>
        <v>15</v>
      </c>
      <c r="G112" s="25" t="s">
        <v>122</v>
      </c>
      <c r="H112" s="5" t="s">
        <v>123</v>
      </c>
      <c r="I112" s="72">
        <v>2654.4561682925209</v>
      </c>
      <c r="J112" s="72">
        <v>2700</v>
      </c>
      <c r="K112" s="72">
        <v>2700</v>
      </c>
      <c r="L112" s="72"/>
    </row>
    <row r="113" spans="1:12" ht="18" customHeight="1" x14ac:dyDescent="0.25">
      <c r="A113" s="5" t="s">
        <v>94</v>
      </c>
      <c r="B113" s="5">
        <v>52</v>
      </c>
      <c r="F113" s="31"/>
      <c r="G113" s="32"/>
      <c r="H113" s="33" t="s">
        <v>87</v>
      </c>
      <c r="I113" s="73">
        <f t="shared" ref="I113:L113" si="40">SUM(I114:I115)</f>
        <v>1327.2280841462605</v>
      </c>
      <c r="J113" s="73">
        <f t="shared" si="40"/>
        <v>2500</v>
      </c>
      <c r="K113" s="73">
        <f t="shared" si="40"/>
        <v>1000</v>
      </c>
      <c r="L113" s="73">
        <f t="shared" si="40"/>
        <v>1000</v>
      </c>
    </row>
    <row r="114" spans="1:12" ht="18" customHeight="1" outlineLevel="1" x14ac:dyDescent="0.25">
      <c r="A114" s="5" t="s">
        <v>94</v>
      </c>
      <c r="B114" s="5">
        <v>52</v>
      </c>
      <c r="C114" s="30" t="str">
        <f t="shared" ref="C114:C115" si="41">G114</f>
        <v>4221</v>
      </c>
      <c r="D114" s="30" t="str">
        <f t="shared" ref="D114:D115" si="42">LEFT(C114,1)</f>
        <v>4</v>
      </c>
      <c r="E114" s="30" t="str">
        <f t="shared" ref="E114:E115" si="43">LEFT(C114,2)</f>
        <v>42</v>
      </c>
      <c r="F114" s="24">
        <f t="shared" ref="F114:F115" si="44">F113+1</f>
        <v>1</v>
      </c>
      <c r="G114" s="25" t="s">
        <v>112</v>
      </c>
      <c r="H114" s="5" t="s">
        <v>113</v>
      </c>
      <c r="I114" s="72"/>
      <c r="J114" s="72">
        <v>1000</v>
      </c>
      <c r="K114" s="72"/>
      <c r="L114" s="72"/>
    </row>
    <row r="115" spans="1:12" ht="18" customHeight="1" outlineLevel="1" x14ac:dyDescent="0.25">
      <c r="A115" s="5" t="s">
        <v>94</v>
      </c>
      <c r="B115" s="5">
        <v>52</v>
      </c>
      <c r="C115" s="30" t="str">
        <f t="shared" si="41"/>
        <v>4241</v>
      </c>
      <c r="D115" s="30" t="str">
        <f t="shared" si="42"/>
        <v>4</v>
      </c>
      <c r="E115" s="30" t="str">
        <f t="shared" si="43"/>
        <v>42</v>
      </c>
      <c r="F115" s="24">
        <f t="shared" si="44"/>
        <v>2</v>
      </c>
      <c r="G115" s="25" t="s">
        <v>90</v>
      </c>
      <c r="H115" s="5" t="s">
        <v>91</v>
      </c>
      <c r="I115" s="72">
        <v>1327.2280841462605</v>
      </c>
      <c r="J115" s="72">
        <v>1500</v>
      </c>
      <c r="K115" s="72">
        <v>1000</v>
      </c>
      <c r="L115" s="72">
        <v>1000</v>
      </c>
    </row>
    <row r="116" spans="1:12" ht="35.1" customHeight="1" x14ac:dyDescent="0.25">
      <c r="A116" s="5" t="s">
        <v>64</v>
      </c>
      <c r="F116" s="77" t="s">
        <v>197</v>
      </c>
      <c r="G116" s="77"/>
      <c r="H116" s="14" t="s">
        <v>198</v>
      </c>
      <c r="I116" s="70">
        <f t="shared" ref="I116:L116" si="45">I117</f>
        <v>0</v>
      </c>
      <c r="J116" s="70">
        <f t="shared" si="45"/>
        <v>60694</v>
      </c>
      <c r="K116" s="70">
        <f t="shared" si="45"/>
        <v>60694</v>
      </c>
      <c r="L116" s="70">
        <f t="shared" si="45"/>
        <v>60694</v>
      </c>
    </row>
    <row r="117" spans="1:12" ht="28.5" customHeight="1" x14ac:dyDescent="0.25">
      <c r="A117" s="5" t="s">
        <v>64</v>
      </c>
      <c r="F117" s="18"/>
      <c r="G117" s="19" t="s">
        <v>190</v>
      </c>
      <c r="H117" s="20" t="s">
        <v>191</v>
      </c>
      <c r="I117" s="71">
        <f t="shared" ref="I117:L117" si="46">I118+I126</f>
        <v>0</v>
      </c>
      <c r="J117" s="71">
        <f t="shared" si="46"/>
        <v>60694</v>
      </c>
      <c r="K117" s="71">
        <f t="shared" si="46"/>
        <v>60694</v>
      </c>
      <c r="L117" s="71">
        <f t="shared" si="46"/>
        <v>60694</v>
      </c>
    </row>
    <row r="118" spans="1:12" ht="18" customHeight="1" x14ac:dyDescent="0.25">
      <c r="A118" s="5" t="s">
        <v>64</v>
      </c>
      <c r="F118" s="31"/>
      <c r="G118" s="32"/>
      <c r="H118" s="33" t="s">
        <v>49</v>
      </c>
      <c r="I118" s="73">
        <f t="shared" ref="I118:L118" si="47">SUM(I119:I125)</f>
        <v>0</v>
      </c>
      <c r="J118" s="73">
        <f t="shared" si="47"/>
        <v>53069</v>
      </c>
      <c r="K118" s="73">
        <f t="shared" si="47"/>
        <v>51666</v>
      </c>
      <c r="L118" s="73">
        <f t="shared" si="47"/>
        <v>53145</v>
      </c>
    </row>
    <row r="119" spans="1:12" ht="18" customHeight="1" outlineLevel="1" x14ac:dyDescent="0.25">
      <c r="A119" s="5" t="s">
        <v>64</v>
      </c>
      <c r="B119" s="5">
        <v>51</v>
      </c>
      <c r="C119" s="30">
        <f t="shared" ref="C119:C125" si="48">G119</f>
        <v>3211</v>
      </c>
      <c r="D119" s="30" t="str">
        <f t="shared" ref="D119:D125" si="49">LEFT(C119,1)</f>
        <v>3</v>
      </c>
      <c r="E119" s="30" t="str">
        <f t="shared" ref="E119:E125" si="50">LEFT(C119,2)</f>
        <v>32</v>
      </c>
      <c r="F119" s="24">
        <f t="shared" ref="F119:F121" si="51">F118+1</f>
        <v>1</v>
      </c>
      <c r="G119" s="25">
        <v>3211</v>
      </c>
      <c r="H119" s="5" t="s">
        <v>69</v>
      </c>
      <c r="I119" s="72"/>
      <c r="J119" s="72">
        <v>24505</v>
      </c>
      <c r="K119" s="72">
        <v>26042</v>
      </c>
      <c r="L119" s="72">
        <v>22987</v>
      </c>
    </row>
    <row r="120" spans="1:12" ht="18" customHeight="1" outlineLevel="1" x14ac:dyDescent="0.25">
      <c r="A120" s="5" t="s">
        <v>64</v>
      </c>
      <c r="B120" s="5">
        <v>51</v>
      </c>
      <c r="C120" s="30">
        <f t="shared" si="48"/>
        <v>3213</v>
      </c>
      <c r="D120" s="30" t="str">
        <f t="shared" si="49"/>
        <v>3</v>
      </c>
      <c r="E120" s="30" t="str">
        <f t="shared" si="50"/>
        <v>32</v>
      </c>
      <c r="F120" s="24">
        <f t="shared" si="51"/>
        <v>2</v>
      </c>
      <c r="G120" s="25">
        <v>3213</v>
      </c>
      <c r="H120" s="5" t="s">
        <v>72</v>
      </c>
      <c r="I120" s="72"/>
      <c r="J120" s="72">
        <v>683</v>
      </c>
      <c r="K120" s="72">
        <v>1441</v>
      </c>
      <c r="L120" s="72">
        <v>683</v>
      </c>
    </row>
    <row r="121" spans="1:12" ht="18" customHeight="1" outlineLevel="1" x14ac:dyDescent="0.25">
      <c r="A121" s="5" t="s">
        <v>64</v>
      </c>
      <c r="B121" s="5">
        <v>51</v>
      </c>
      <c r="C121" s="30">
        <f t="shared" si="48"/>
        <v>3221</v>
      </c>
      <c r="D121" s="30" t="str">
        <f t="shared" si="49"/>
        <v>3</v>
      </c>
      <c r="E121" s="30" t="str">
        <f t="shared" si="50"/>
        <v>32</v>
      </c>
      <c r="F121" s="24">
        <f t="shared" si="51"/>
        <v>3</v>
      </c>
      <c r="G121" s="25">
        <v>3221</v>
      </c>
      <c r="H121" s="5" t="s">
        <v>74</v>
      </c>
      <c r="I121" s="72"/>
      <c r="J121" s="72">
        <v>1783</v>
      </c>
      <c r="K121" s="72">
        <v>1783</v>
      </c>
      <c r="L121" s="72">
        <v>1783</v>
      </c>
    </row>
    <row r="122" spans="1:12" ht="18" customHeight="1" outlineLevel="1" x14ac:dyDescent="0.25">
      <c r="F122" s="24">
        <v>4</v>
      </c>
      <c r="G122" s="25">
        <v>3222</v>
      </c>
      <c r="H122" s="5" t="s">
        <v>192</v>
      </c>
      <c r="I122" s="72"/>
      <c r="J122" s="72">
        <v>948</v>
      </c>
      <c r="K122" s="72">
        <v>948</v>
      </c>
      <c r="L122" s="72">
        <v>948</v>
      </c>
    </row>
    <row r="123" spans="1:12" ht="18" customHeight="1" outlineLevel="1" x14ac:dyDescent="0.25">
      <c r="F123" s="24">
        <v>5</v>
      </c>
      <c r="G123" s="25">
        <v>3232</v>
      </c>
      <c r="H123" s="5" t="s">
        <v>78</v>
      </c>
      <c r="I123" s="72"/>
      <c r="J123" s="72">
        <v>266</v>
      </c>
      <c r="K123" s="72">
        <v>266</v>
      </c>
      <c r="L123" s="72">
        <v>266</v>
      </c>
    </row>
    <row r="124" spans="1:12" ht="18" customHeight="1" outlineLevel="1" x14ac:dyDescent="0.25">
      <c r="F124" s="24">
        <v>6</v>
      </c>
      <c r="G124" s="25">
        <v>3237</v>
      </c>
      <c r="H124" s="5" t="s">
        <v>63</v>
      </c>
      <c r="I124" s="72"/>
      <c r="J124" s="72">
        <v>15287</v>
      </c>
      <c r="K124" s="72">
        <v>15572</v>
      </c>
      <c r="L124" s="72">
        <v>17450</v>
      </c>
    </row>
    <row r="125" spans="1:12" ht="18" customHeight="1" outlineLevel="1" x14ac:dyDescent="0.25">
      <c r="A125" s="5" t="s">
        <v>64</v>
      </c>
      <c r="B125" s="5">
        <v>51</v>
      </c>
      <c r="C125" s="30">
        <f t="shared" si="48"/>
        <v>3239</v>
      </c>
      <c r="D125" s="30" t="str">
        <f t="shared" si="49"/>
        <v>3</v>
      </c>
      <c r="E125" s="30" t="str">
        <f t="shared" si="50"/>
        <v>32</v>
      </c>
      <c r="F125" s="24">
        <v>7</v>
      </c>
      <c r="G125" s="25">
        <v>3239</v>
      </c>
      <c r="H125" s="5" t="s">
        <v>82</v>
      </c>
      <c r="I125" s="72"/>
      <c r="J125" s="72">
        <v>9597</v>
      </c>
      <c r="K125" s="72">
        <v>5614</v>
      </c>
      <c r="L125" s="72">
        <v>9028</v>
      </c>
    </row>
    <row r="126" spans="1:12" ht="18" customHeight="1" x14ac:dyDescent="0.25">
      <c r="A126" s="5" t="s">
        <v>64</v>
      </c>
      <c r="B126" s="5">
        <v>51</v>
      </c>
      <c r="F126" s="31"/>
      <c r="G126" s="32"/>
      <c r="H126" s="33" t="s">
        <v>87</v>
      </c>
      <c r="I126" s="73">
        <f t="shared" ref="I126" si="52">SUM(I129:I129)</f>
        <v>0</v>
      </c>
      <c r="J126" s="73">
        <f>SUM(J127:J129)</f>
        <v>7625</v>
      </c>
      <c r="K126" s="73">
        <f t="shared" ref="K126:L126" si="53">SUM(K127:K129)</f>
        <v>9028</v>
      </c>
      <c r="L126" s="73">
        <f t="shared" si="53"/>
        <v>7549</v>
      </c>
    </row>
    <row r="127" spans="1:12" ht="18" customHeight="1" outlineLevel="1" x14ac:dyDescent="0.25">
      <c r="A127" s="5" t="s">
        <v>64</v>
      </c>
      <c r="B127" s="5">
        <v>51</v>
      </c>
      <c r="C127" s="30">
        <f t="shared" ref="C127" si="54">G127</f>
        <v>4221</v>
      </c>
      <c r="D127" s="30" t="str">
        <f t="shared" ref="D127" si="55">LEFT(C127,1)</f>
        <v>4</v>
      </c>
      <c r="E127" s="30" t="str">
        <f t="shared" ref="E127" si="56">LEFT(C127,2)</f>
        <v>42</v>
      </c>
      <c r="F127" s="24">
        <v>1</v>
      </c>
      <c r="G127" s="25">
        <v>4221</v>
      </c>
      <c r="H127" s="5" t="s">
        <v>113</v>
      </c>
      <c r="I127" s="72"/>
      <c r="J127" s="72">
        <v>3566</v>
      </c>
      <c r="K127" s="72">
        <v>6297</v>
      </c>
      <c r="L127" s="72">
        <v>4818</v>
      </c>
    </row>
    <row r="128" spans="1:12" ht="18" customHeight="1" outlineLevel="1" x14ac:dyDescent="0.25">
      <c r="A128" s="5" t="s">
        <v>64</v>
      </c>
      <c r="B128" s="5">
        <v>51</v>
      </c>
      <c r="C128" s="30">
        <f t="shared" ref="C128" si="57">G128</f>
        <v>4225</v>
      </c>
      <c r="D128" s="30" t="str">
        <f t="shared" ref="D128" si="58">LEFT(C128,1)</f>
        <v>4</v>
      </c>
      <c r="E128" s="30" t="str">
        <f t="shared" ref="E128" si="59">LEFT(C128,2)</f>
        <v>42</v>
      </c>
      <c r="F128" s="24">
        <v>2</v>
      </c>
      <c r="G128" s="25">
        <v>4225</v>
      </c>
      <c r="H128" s="5" t="s">
        <v>89</v>
      </c>
      <c r="I128" s="72"/>
      <c r="J128" s="72">
        <v>2731</v>
      </c>
      <c r="K128" s="72">
        <v>2731</v>
      </c>
      <c r="L128" s="72">
        <v>2731</v>
      </c>
    </row>
    <row r="129" spans="1:12" ht="18" customHeight="1" outlineLevel="1" x14ac:dyDescent="0.25">
      <c r="A129" s="5" t="s">
        <v>64</v>
      </c>
      <c r="B129" s="5">
        <v>51</v>
      </c>
      <c r="C129" s="30">
        <f t="shared" ref="C129" si="60">G129</f>
        <v>4262</v>
      </c>
      <c r="D129" s="30" t="str">
        <f t="shared" ref="D129" si="61">LEFT(C129,1)</f>
        <v>4</v>
      </c>
      <c r="E129" s="30" t="str">
        <f t="shared" ref="E129" si="62">LEFT(C129,2)</f>
        <v>42</v>
      </c>
      <c r="F129" s="24">
        <v>3</v>
      </c>
      <c r="G129" s="25">
        <v>4262</v>
      </c>
      <c r="H129" s="5" t="s">
        <v>147</v>
      </c>
      <c r="I129" s="72"/>
      <c r="J129" s="72">
        <v>1328</v>
      </c>
      <c r="K129" s="72">
        <v>0</v>
      </c>
      <c r="L129" s="72">
        <v>0</v>
      </c>
    </row>
    <row r="130" spans="1:12" ht="35.1" customHeight="1" x14ac:dyDescent="0.25">
      <c r="A130" s="5" t="s">
        <v>64</v>
      </c>
      <c r="F130" s="77" t="s">
        <v>64</v>
      </c>
      <c r="G130" s="77"/>
      <c r="H130" s="14" t="s">
        <v>199</v>
      </c>
      <c r="I130" s="70">
        <f t="shared" ref="I130:L130" si="63">I131</f>
        <v>5308.9123365850419</v>
      </c>
      <c r="J130" s="70">
        <f t="shared" si="63"/>
        <v>0</v>
      </c>
      <c r="K130" s="70">
        <f t="shared" si="63"/>
        <v>0</v>
      </c>
      <c r="L130" s="70">
        <f t="shared" si="63"/>
        <v>0</v>
      </c>
    </row>
    <row r="131" spans="1:12" ht="28.5" customHeight="1" x14ac:dyDescent="0.25">
      <c r="A131" s="5" t="s">
        <v>64</v>
      </c>
      <c r="F131" s="18"/>
      <c r="G131" s="19" t="s">
        <v>33</v>
      </c>
      <c r="H131" s="20" t="s">
        <v>67</v>
      </c>
      <c r="I131" s="71">
        <f t="shared" ref="I131:L131" si="64">I132+I137</f>
        <v>5308.9123365850419</v>
      </c>
      <c r="J131" s="71">
        <f t="shared" si="64"/>
        <v>0</v>
      </c>
      <c r="K131" s="71">
        <f t="shared" si="64"/>
        <v>0</v>
      </c>
      <c r="L131" s="71">
        <f t="shared" si="64"/>
        <v>0</v>
      </c>
    </row>
    <row r="132" spans="1:12" ht="18" customHeight="1" x14ac:dyDescent="0.25">
      <c r="A132" s="5" t="s">
        <v>64</v>
      </c>
      <c r="F132" s="31"/>
      <c r="G132" s="32"/>
      <c r="H132" s="33" t="s">
        <v>49</v>
      </c>
      <c r="I132" s="73">
        <f t="shared" ref="I132:L132" si="65">SUM(I133:I136)</f>
        <v>3716.2386356095294</v>
      </c>
      <c r="J132" s="73">
        <f t="shared" si="65"/>
        <v>0</v>
      </c>
      <c r="K132" s="73">
        <f t="shared" si="65"/>
        <v>0</v>
      </c>
      <c r="L132" s="73">
        <f t="shared" si="65"/>
        <v>0</v>
      </c>
    </row>
    <row r="133" spans="1:12" ht="18" customHeight="1" outlineLevel="1" x14ac:dyDescent="0.25">
      <c r="A133" s="5" t="s">
        <v>64</v>
      </c>
      <c r="B133" s="5">
        <v>51</v>
      </c>
      <c r="C133" s="30" t="str">
        <f t="shared" ref="C133:C136" si="66">G133</f>
        <v>3111</v>
      </c>
      <c r="D133" s="30" t="str">
        <f t="shared" ref="D133:D136" si="67">LEFT(C133,1)</f>
        <v>3</v>
      </c>
      <c r="E133" s="30" t="str">
        <f t="shared" ref="E133:E136" si="68">LEFT(C133,2)</f>
        <v>31</v>
      </c>
      <c r="F133" s="24">
        <f t="shared" ref="F133:F136" si="69">F132+1</f>
        <v>1</v>
      </c>
      <c r="G133" s="25" t="s">
        <v>50</v>
      </c>
      <c r="H133" s="5" t="s">
        <v>51</v>
      </c>
      <c r="I133" s="72">
        <v>2362.4659897803435</v>
      </c>
      <c r="J133" s="72"/>
      <c r="K133" s="72"/>
      <c r="L133" s="72"/>
    </row>
    <row r="134" spans="1:12" ht="18" customHeight="1" outlineLevel="1" x14ac:dyDescent="0.25">
      <c r="A134" s="5" t="s">
        <v>64</v>
      </c>
      <c r="B134" s="5">
        <v>51</v>
      </c>
      <c r="C134" s="30" t="str">
        <f t="shared" si="66"/>
        <v>3132</v>
      </c>
      <c r="D134" s="30" t="str">
        <f t="shared" si="67"/>
        <v>3</v>
      </c>
      <c r="E134" s="30" t="str">
        <f t="shared" si="68"/>
        <v>31</v>
      </c>
      <c r="F134" s="24">
        <f t="shared" si="69"/>
        <v>2</v>
      </c>
      <c r="G134" s="25" t="s">
        <v>54</v>
      </c>
      <c r="H134" s="5" t="s">
        <v>55</v>
      </c>
      <c r="I134" s="72">
        <v>389.8068883137567</v>
      </c>
      <c r="J134" s="72"/>
      <c r="K134" s="72"/>
      <c r="L134" s="72"/>
    </row>
    <row r="135" spans="1:12" ht="18" customHeight="1" outlineLevel="1" x14ac:dyDescent="0.25">
      <c r="A135" s="5" t="s">
        <v>64</v>
      </c>
      <c r="B135" s="5">
        <v>51</v>
      </c>
      <c r="C135" s="30" t="str">
        <f t="shared" si="66"/>
        <v>3212</v>
      </c>
      <c r="D135" s="30" t="str">
        <f t="shared" si="67"/>
        <v>3</v>
      </c>
      <c r="E135" s="30" t="str">
        <f t="shared" si="68"/>
        <v>32</v>
      </c>
      <c r="F135" s="24">
        <f t="shared" si="69"/>
        <v>3</v>
      </c>
      <c r="G135" s="25" t="s">
        <v>56</v>
      </c>
      <c r="H135" s="5" t="s">
        <v>70</v>
      </c>
      <c r="I135" s="72">
        <v>76.979228880483106</v>
      </c>
      <c r="J135" s="72"/>
      <c r="K135" s="72"/>
      <c r="L135" s="72"/>
    </row>
    <row r="136" spans="1:12" ht="18" customHeight="1" outlineLevel="1" x14ac:dyDescent="0.25">
      <c r="A136" s="5" t="s">
        <v>64</v>
      </c>
      <c r="B136" s="5">
        <v>51</v>
      </c>
      <c r="C136" s="30" t="str">
        <f t="shared" si="66"/>
        <v>3221</v>
      </c>
      <c r="D136" s="30" t="str">
        <f t="shared" si="67"/>
        <v>3</v>
      </c>
      <c r="E136" s="30" t="str">
        <f t="shared" si="68"/>
        <v>32</v>
      </c>
      <c r="F136" s="24">
        <f t="shared" si="69"/>
        <v>4</v>
      </c>
      <c r="G136" s="25" t="s">
        <v>73</v>
      </c>
      <c r="H136" s="5" t="s">
        <v>74</v>
      </c>
      <c r="I136" s="72">
        <v>886.9865286349459</v>
      </c>
      <c r="J136" s="72"/>
      <c r="K136" s="72"/>
      <c r="L136" s="72"/>
    </row>
    <row r="137" spans="1:12" ht="18" customHeight="1" x14ac:dyDescent="0.25">
      <c r="A137" s="5" t="s">
        <v>64</v>
      </c>
      <c r="B137" s="5">
        <v>51</v>
      </c>
      <c r="F137" s="31"/>
      <c r="G137" s="32"/>
      <c r="H137" s="33" t="s">
        <v>87</v>
      </c>
      <c r="I137" s="73">
        <f t="shared" ref="I137:L137" si="70">SUM(I138:I138)</f>
        <v>1592.6737009755125</v>
      </c>
      <c r="J137" s="73">
        <f t="shared" si="70"/>
        <v>0</v>
      </c>
      <c r="K137" s="73">
        <f t="shared" si="70"/>
        <v>0</v>
      </c>
      <c r="L137" s="73">
        <f t="shared" si="70"/>
        <v>0</v>
      </c>
    </row>
    <row r="138" spans="1:12" ht="18" customHeight="1" outlineLevel="1" x14ac:dyDescent="0.25">
      <c r="A138" s="5" t="s">
        <v>64</v>
      </c>
      <c r="B138" s="5">
        <v>51</v>
      </c>
      <c r="C138" s="30" t="str">
        <f t="shared" ref="C138" si="71">G138</f>
        <v>4225</v>
      </c>
      <c r="D138" s="30" t="str">
        <f t="shared" ref="D138" si="72">LEFT(C138,1)</f>
        <v>4</v>
      </c>
      <c r="E138" s="30" t="str">
        <f t="shared" ref="E138" si="73">LEFT(C138,2)</f>
        <v>42</v>
      </c>
      <c r="F138" s="24">
        <f t="shared" ref="F138" si="74">F137+1</f>
        <v>1</v>
      </c>
      <c r="G138" s="25" t="s">
        <v>88</v>
      </c>
      <c r="H138" s="5" t="s">
        <v>89</v>
      </c>
      <c r="I138" s="72">
        <v>1592.6737009755125</v>
      </c>
      <c r="J138" s="72"/>
      <c r="K138" s="72"/>
      <c r="L138" s="72"/>
    </row>
    <row r="139" spans="1:12" ht="27" customHeight="1" x14ac:dyDescent="0.25">
      <c r="F139" s="39"/>
      <c r="G139" s="13"/>
      <c r="H139" s="14"/>
      <c r="I139" s="70"/>
      <c r="J139" s="70"/>
      <c r="K139" s="70"/>
      <c r="L139" s="70"/>
    </row>
    <row r="140" spans="1:12" ht="27" hidden="1" customHeight="1" x14ac:dyDescent="0.25">
      <c r="F140" s="39"/>
      <c r="G140" s="13" t="s">
        <v>148</v>
      </c>
      <c r="H140" s="14"/>
      <c r="I140" s="70"/>
      <c r="J140" s="70"/>
      <c r="K140" s="70"/>
      <c r="L140" s="70"/>
    </row>
    <row r="141" spans="1:12" ht="15" customHeight="1" x14ac:dyDescent="0.25">
      <c r="F141" s="18"/>
      <c r="G141" s="19"/>
      <c r="H141" s="20"/>
      <c r="I141" s="71"/>
      <c r="J141" s="71"/>
      <c r="K141" s="71"/>
      <c r="L141" s="71"/>
    </row>
    <row r="142" spans="1:12" ht="15" customHeight="1" x14ac:dyDescent="0.25">
      <c r="F142" s="78" t="s">
        <v>149</v>
      </c>
      <c r="G142" s="78"/>
      <c r="H142" s="78"/>
      <c r="I142" s="78"/>
      <c r="J142" s="78"/>
      <c r="K142" s="78"/>
      <c r="L142" s="78"/>
    </row>
    <row r="143" spans="1:12" ht="15" customHeight="1" x14ac:dyDescent="0.25">
      <c r="F143" s="18"/>
      <c r="G143" s="19"/>
      <c r="H143" s="20"/>
      <c r="I143" s="71"/>
      <c r="J143" s="71"/>
      <c r="K143" s="71"/>
      <c r="L143" s="71"/>
    </row>
    <row r="144" spans="1:12" ht="27" customHeight="1" x14ac:dyDescent="0.25">
      <c r="F144" s="39" t="s">
        <v>150</v>
      </c>
      <c r="G144" s="13" t="s">
        <v>164</v>
      </c>
      <c r="H144" s="14"/>
      <c r="I144" s="75">
        <f>I6-I15</f>
        <v>1535837.1339173138</v>
      </c>
      <c r="J144" s="75">
        <f>J6-J15</f>
        <v>1700888</v>
      </c>
      <c r="K144" s="75">
        <f>K6-K15</f>
        <v>1606762</v>
      </c>
      <c r="L144" s="75">
        <f>L6-L15</f>
        <v>1565805</v>
      </c>
    </row>
    <row r="145" spans="6:12" ht="27" customHeight="1" x14ac:dyDescent="0.25">
      <c r="F145" s="39" t="s">
        <v>155</v>
      </c>
      <c r="G145" s="13" t="s">
        <v>165</v>
      </c>
      <c r="H145" s="14"/>
      <c r="I145" s="75">
        <f>I23</f>
        <v>1551327.4486694536</v>
      </c>
      <c r="J145" s="75">
        <f>J23</f>
        <v>1862317</v>
      </c>
      <c r="K145" s="75">
        <f>K23</f>
        <v>1728810</v>
      </c>
      <c r="L145" s="75">
        <f>L23</f>
        <v>1681181</v>
      </c>
    </row>
    <row r="146" spans="6:12" ht="27" customHeight="1" x14ac:dyDescent="0.25">
      <c r="F146" s="39" t="s">
        <v>159</v>
      </c>
      <c r="G146" s="13" t="s">
        <v>166</v>
      </c>
      <c r="H146" s="14"/>
      <c r="I146" s="75"/>
      <c r="J146" s="75"/>
      <c r="K146" s="75"/>
      <c r="L146" s="75"/>
    </row>
    <row r="147" spans="6:12" ht="27" customHeight="1" x14ac:dyDescent="0.25">
      <c r="F147" s="39" t="s">
        <v>167</v>
      </c>
      <c r="G147" s="13" t="s">
        <v>168</v>
      </c>
      <c r="H147" s="14"/>
      <c r="I147" s="75">
        <f t="shared" ref="I147:L147" si="75">I144+I146</f>
        <v>1535837.1339173138</v>
      </c>
      <c r="J147" s="75">
        <f t="shared" si="75"/>
        <v>1700888</v>
      </c>
      <c r="K147" s="75">
        <f t="shared" si="75"/>
        <v>1606762</v>
      </c>
      <c r="L147" s="75">
        <f t="shared" si="75"/>
        <v>1565805</v>
      </c>
    </row>
    <row r="148" spans="6:12" ht="27" customHeight="1" x14ac:dyDescent="0.25">
      <c r="F148" s="39" t="s">
        <v>169</v>
      </c>
      <c r="G148" s="13" t="s">
        <v>170</v>
      </c>
      <c r="H148" s="14"/>
      <c r="I148" s="75"/>
      <c r="J148" s="75"/>
      <c r="K148" s="75"/>
      <c r="L148" s="75"/>
    </row>
    <row r="149" spans="6:12" ht="27" customHeight="1" x14ac:dyDescent="0.25">
      <c r="F149" s="39" t="s">
        <v>171</v>
      </c>
      <c r="G149" s="13" t="s">
        <v>172</v>
      </c>
      <c r="H149" s="14"/>
      <c r="I149" s="75">
        <f>I145+I148</f>
        <v>1551327.4486694536</v>
      </c>
      <c r="J149" s="75">
        <f t="shared" ref="J149:L149" si="76">J145+J148</f>
        <v>1862317</v>
      </c>
      <c r="K149" s="75">
        <f t="shared" si="76"/>
        <v>1728810</v>
      </c>
      <c r="L149" s="75">
        <f t="shared" si="76"/>
        <v>1681181</v>
      </c>
    </row>
    <row r="150" spans="6:12" ht="27" customHeight="1" x14ac:dyDescent="0.25">
      <c r="F150" s="39" t="s">
        <v>173</v>
      </c>
      <c r="G150" s="13" t="s">
        <v>174</v>
      </c>
      <c r="H150" s="14"/>
      <c r="I150" s="75">
        <f>I147-I149</f>
        <v>-15490.31475213985</v>
      </c>
      <c r="J150" s="75">
        <f t="shared" ref="J150:L150" si="77">J147-J149</f>
        <v>-161429</v>
      </c>
      <c r="K150" s="75">
        <f t="shared" si="77"/>
        <v>-122048</v>
      </c>
      <c r="L150" s="75">
        <f t="shared" si="77"/>
        <v>-115376</v>
      </c>
    </row>
    <row r="151" spans="6:12" ht="27" customHeight="1" x14ac:dyDescent="0.25">
      <c r="F151" s="39" t="s">
        <v>175</v>
      </c>
      <c r="G151" s="13" t="s">
        <v>186</v>
      </c>
      <c r="H151" s="14"/>
      <c r="I151" s="75">
        <f>I150*-1</f>
        <v>15490.31475213985</v>
      </c>
      <c r="J151" s="75">
        <f t="shared" ref="J151:L151" si="78">J150*-1</f>
        <v>161429</v>
      </c>
      <c r="K151" s="75">
        <f t="shared" si="78"/>
        <v>122048</v>
      </c>
      <c r="L151" s="75">
        <f t="shared" si="78"/>
        <v>115376</v>
      </c>
    </row>
    <row r="152" spans="6:12" ht="27" customHeight="1" x14ac:dyDescent="0.25">
      <c r="F152" s="39" t="s">
        <v>176</v>
      </c>
      <c r="G152" s="13" t="s">
        <v>187</v>
      </c>
      <c r="H152" s="14"/>
      <c r="I152" s="75">
        <f t="shared" ref="I152:L152" si="79">I150+I151</f>
        <v>0</v>
      </c>
      <c r="J152" s="75">
        <f t="shared" si="79"/>
        <v>0</v>
      </c>
      <c r="K152" s="75">
        <f t="shared" si="79"/>
        <v>0</v>
      </c>
      <c r="L152" s="75">
        <f t="shared" si="79"/>
        <v>0</v>
      </c>
    </row>
  </sheetData>
  <autoFilter ref="F5:L152"/>
  <sortState ref="F26:M59">
    <sortCondition ref="G26:G59"/>
  </sortState>
  <mergeCells count="6">
    <mergeCell ref="F142:L142"/>
    <mergeCell ref="F2:L2"/>
    <mergeCell ref="F24:G24"/>
    <mergeCell ref="F66:G66"/>
    <mergeCell ref="F130:G130"/>
    <mergeCell ref="F116:G116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&amp;L&amp;9&amp;K04-049&amp;D&amp;C&amp;"-,Podebljano"&amp;9&amp;K04-048&amp;P /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41"/>
  <sheetViews>
    <sheetView topLeftCell="F112" zoomScale="90" zoomScaleNormal="90" workbookViewId="0">
      <selection activeCell="I139" sqref="I139"/>
    </sheetView>
  </sheetViews>
  <sheetFormatPr defaultRowHeight="21.95" customHeight="1" outlineLevelRow="1" x14ac:dyDescent="0.25"/>
  <cols>
    <col min="1" max="2" width="0" style="5" hidden="1" customWidth="1"/>
    <col min="3" max="5" width="0" style="30" hidden="1" customWidth="1"/>
    <col min="6" max="6" width="6.7109375" style="5" customWidth="1"/>
    <col min="7" max="7" width="8.7109375" style="5" customWidth="1"/>
    <col min="8" max="8" width="45.7109375" style="5" customWidth="1"/>
    <col min="9" max="12" width="15.7109375" style="28" customWidth="1"/>
    <col min="13" max="13" width="15.7109375" style="28" hidden="1" customWidth="1"/>
    <col min="14" max="14" width="9.140625" style="5" hidden="1" customWidth="1"/>
    <col min="15" max="15" width="11.5703125" style="5" hidden="1" customWidth="1"/>
    <col min="16" max="16384" width="9.140625" style="5"/>
  </cols>
  <sheetData>
    <row r="1" spans="6:14" ht="15.95" customHeight="1" x14ac:dyDescent="0.25">
      <c r="F1" s="1"/>
      <c r="G1" s="1"/>
      <c r="H1" s="1"/>
      <c r="I1" s="2"/>
      <c r="J1" s="2"/>
      <c r="K1" s="2"/>
      <c r="L1" s="2"/>
      <c r="M1" s="2"/>
    </row>
    <row r="2" spans="6:14" ht="15.95" customHeight="1" x14ac:dyDescent="0.25">
      <c r="F2" s="80" t="s">
        <v>185</v>
      </c>
      <c r="G2" s="80"/>
      <c r="H2" s="80"/>
      <c r="I2" s="80"/>
      <c r="J2" s="80"/>
      <c r="K2" s="80"/>
      <c r="L2" s="80"/>
      <c r="M2" s="80"/>
    </row>
    <row r="3" spans="6:14" ht="15.95" customHeight="1" x14ac:dyDescent="0.25">
      <c r="F3" s="1"/>
      <c r="G3" s="1"/>
      <c r="H3" s="1"/>
      <c r="I3" s="67"/>
      <c r="J3" s="67"/>
      <c r="K3" s="67"/>
      <c r="L3" s="67"/>
      <c r="M3" s="67"/>
    </row>
    <row r="4" spans="6:14" ht="39.950000000000003" customHeight="1" x14ac:dyDescent="0.25">
      <c r="F4" s="68" t="s">
        <v>2</v>
      </c>
      <c r="G4" s="6" t="s">
        <v>161</v>
      </c>
      <c r="H4" s="6" t="s">
        <v>3</v>
      </c>
      <c r="I4" s="69" t="s">
        <v>162</v>
      </c>
      <c r="J4" s="69" t="s">
        <v>177</v>
      </c>
      <c r="K4" s="69" t="s">
        <v>178</v>
      </c>
      <c r="L4" s="69" t="s">
        <v>179</v>
      </c>
      <c r="M4" s="69" t="s">
        <v>180</v>
      </c>
    </row>
    <row r="5" spans="6:14" ht="12.95" customHeight="1" x14ac:dyDescent="0.25">
      <c r="F5" s="10">
        <v>1</v>
      </c>
      <c r="G5" s="10">
        <v>2</v>
      </c>
      <c r="H5" s="10">
        <v>3</v>
      </c>
      <c r="I5" s="10">
        <v>4</v>
      </c>
      <c r="J5" s="10">
        <v>5</v>
      </c>
      <c r="K5" s="10">
        <v>6</v>
      </c>
      <c r="L5" s="10">
        <v>7</v>
      </c>
      <c r="M5" s="10">
        <v>9</v>
      </c>
    </row>
    <row r="6" spans="6:14" ht="27" customHeight="1" x14ac:dyDescent="0.25">
      <c r="F6" s="12"/>
      <c r="G6" s="13" t="s">
        <v>11</v>
      </c>
      <c r="H6" s="14"/>
      <c r="I6" s="70">
        <f t="shared" ref="I6:M6" si="0">I7+I10+I16+I18</f>
        <v>1535837.1339173138</v>
      </c>
      <c r="J6" s="70">
        <f t="shared" si="0"/>
        <v>1608445</v>
      </c>
      <c r="K6" s="70">
        <f t="shared" si="0"/>
        <v>1513726</v>
      </c>
      <c r="L6" s="70">
        <f t="shared" si="0"/>
        <v>1471398</v>
      </c>
      <c r="M6" s="70">
        <f t="shared" si="0"/>
        <v>72607.866082686334</v>
      </c>
    </row>
    <row r="7" spans="6:14" ht="27" customHeight="1" x14ac:dyDescent="0.25">
      <c r="F7" s="18"/>
      <c r="G7" s="19" t="s">
        <v>12</v>
      </c>
      <c r="H7" s="20" t="s">
        <v>13</v>
      </c>
      <c r="I7" s="71">
        <f t="shared" ref="I7" si="1">SUM(I8:I9)</f>
        <v>1131199</v>
      </c>
      <c r="J7" s="71">
        <f t="shared" ref="J7:M7" si="2">SUM(J8:J9)</f>
        <v>1249354</v>
      </c>
      <c r="K7" s="71">
        <f>SUM(K8:K9)</f>
        <v>1254354</v>
      </c>
      <c r="L7" s="71">
        <f t="shared" si="2"/>
        <v>1262354</v>
      </c>
      <c r="M7" s="71">
        <f t="shared" si="2"/>
        <v>118155</v>
      </c>
    </row>
    <row r="8" spans="6:14" ht="21.95" customHeight="1" outlineLevel="1" x14ac:dyDescent="0.25">
      <c r="F8" s="24" t="s">
        <v>14</v>
      </c>
      <c r="G8" s="25" t="s">
        <v>15</v>
      </c>
      <c r="H8" s="26" t="s">
        <v>16</v>
      </c>
      <c r="I8" s="72">
        <v>937218</v>
      </c>
      <c r="J8" s="72">
        <v>1060000</v>
      </c>
      <c r="K8" s="72">
        <v>1065000</v>
      </c>
      <c r="L8" s="72">
        <v>1073000</v>
      </c>
      <c r="M8" s="76">
        <f>(J8-I8)*Sys!$B$5</f>
        <v>122782</v>
      </c>
      <c r="N8" s="5" t="str">
        <f t="shared" ref="N8:N39" si="3">LEFT(G8,1)</f>
        <v>6</v>
      </c>
    </row>
    <row r="9" spans="6:14" ht="21.95" customHeight="1" outlineLevel="1" x14ac:dyDescent="0.25">
      <c r="F9" s="24">
        <f>F8+1</f>
        <v>2</v>
      </c>
      <c r="G9" s="25" t="s">
        <v>15</v>
      </c>
      <c r="H9" s="26" t="s">
        <v>17</v>
      </c>
      <c r="I9" s="72">
        <v>193981</v>
      </c>
      <c r="J9" s="72">
        <v>189354</v>
      </c>
      <c r="K9" s="72">
        <v>189354</v>
      </c>
      <c r="L9" s="72">
        <v>189354</v>
      </c>
      <c r="M9" s="76">
        <f>(J9-I9)*Sys!$B$5</f>
        <v>-4627</v>
      </c>
      <c r="N9" s="5" t="str">
        <f t="shared" si="3"/>
        <v>6</v>
      </c>
    </row>
    <row r="10" spans="6:14" ht="27" customHeight="1" x14ac:dyDescent="0.25">
      <c r="F10" s="18"/>
      <c r="G10" s="19" t="s">
        <v>18</v>
      </c>
      <c r="H10" s="20" t="s">
        <v>19</v>
      </c>
      <c r="I10" s="71">
        <f t="shared" ref="I10:M10" si="4">SUM(I11:I15)</f>
        <v>199814.18806821952</v>
      </c>
      <c r="J10" s="71">
        <f t="shared" si="4"/>
        <v>201000</v>
      </c>
      <c r="K10" s="71">
        <f t="shared" si="4"/>
        <v>201000</v>
      </c>
      <c r="L10" s="71">
        <f t="shared" si="4"/>
        <v>201000</v>
      </c>
      <c r="M10" s="71">
        <f t="shared" si="4"/>
        <v>1185.8119317804792</v>
      </c>
      <c r="N10" s="5" t="str">
        <f t="shared" si="3"/>
        <v>I</v>
      </c>
    </row>
    <row r="11" spans="6:14" ht="21.95" customHeight="1" outlineLevel="1" x14ac:dyDescent="0.25">
      <c r="F11" s="24">
        <f t="shared" ref="F11:F15" si="5">F10+1</f>
        <v>1</v>
      </c>
      <c r="G11" s="25" t="s">
        <v>20</v>
      </c>
      <c r="H11" s="26" t="s">
        <v>21</v>
      </c>
      <c r="I11" s="72">
        <v>53.089123365850419</v>
      </c>
      <c r="J11" s="72"/>
      <c r="K11" s="72"/>
      <c r="L11" s="72"/>
      <c r="M11" s="76">
        <f>(J11-I11)*Sys!$B$5</f>
        <v>-53.089123365850419</v>
      </c>
      <c r="N11" s="5" t="str">
        <f t="shared" si="3"/>
        <v>6</v>
      </c>
    </row>
    <row r="12" spans="6:14" ht="21.95" customHeight="1" outlineLevel="1" x14ac:dyDescent="0.25">
      <c r="F12" s="24">
        <f t="shared" si="5"/>
        <v>2</v>
      </c>
      <c r="G12" s="25" t="s">
        <v>22</v>
      </c>
      <c r="H12" s="26" t="s">
        <v>23</v>
      </c>
      <c r="I12" s="72">
        <v>13.272280841462605</v>
      </c>
      <c r="J12" s="72"/>
      <c r="K12" s="72"/>
      <c r="L12" s="72"/>
      <c r="M12" s="76">
        <f>(J12-I12)*Sys!$B$5</f>
        <v>-13.272280841462605</v>
      </c>
      <c r="N12" s="5" t="str">
        <f t="shared" si="3"/>
        <v>6</v>
      </c>
    </row>
    <row r="13" spans="6:14" ht="21.95" customHeight="1" outlineLevel="1" x14ac:dyDescent="0.25">
      <c r="F13" s="24">
        <f t="shared" si="5"/>
        <v>3</v>
      </c>
      <c r="G13" s="25" t="s">
        <v>27</v>
      </c>
      <c r="H13" s="26" t="s">
        <v>28</v>
      </c>
      <c r="I13" s="72">
        <v>663.61404207313024</v>
      </c>
      <c r="J13" s="72">
        <v>1000</v>
      </c>
      <c r="K13" s="72">
        <v>1000</v>
      </c>
      <c r="L13" s="72">
        <v>1000</v>
      </c>
      <c r="M13" s="76">
        <f>(J13-I13)*Sys!$B$5</f>
        <v>336.38595792686976</v>
      </c>
      <c r="N13" s="5" t="str">
        <f t="shared" si="3"/>
        <v>6</v>
      </c>
    </row>
    <row r="14" spans="6:14" ht="21.95" customHeight="1" outlineLevel="1" x14ac:dyDescent="0.25">
      <c r="F14" s="24">
        <f t="shared" si="5"/>
        <v>4</v>
      </c>
      <c r="G14" s="25" t="s">
        <v>29</v>
      </c>
      <c r="H14" s="26" t="s">
        <v>30</v>
      </c>
      <c r="I14" s="72">
        <v>199084.21262193908</v>
      </c>
      <c r="J14" s="72">
        <v>200000</v>
      </c>
      <c r="K14" s="72">
        <v>200000</v>
      </c>
      <c r="L14" s="72">
        <v>200000</v>
      </c>
      <c r="M14" s="76">
        <f>(J14-I14)*Sys!$B$5</f>
        <v>915.78737806092249</v>
      </c>
      <c r="N14" s="5" t="str">
        <f t="shared" si="3"/>
        <v>6</v>
      </c>
    </row>
    <row r="15" spans="6:14" ht="21.95" customHeight="1" outlineLevel="1" x14ac:dyDescent="0.25">
      <c r="F15" s="24">
        <f t="shared" si="5"/>
        <v>5</v>
      </c>
      <c r="G15" s="25" t="s">
        <v>31</v>
      </c>
      <c r="H15" s="26" t="s">
        <v>32</v>
      </c>
      <c r="I15" s="72"/>
      <c r="J15" s="72"/>
      <c r="K15" s="72"/>
      <c r="L15" s="72"/>
      <c r="M15" s="76">
        <f>(J15-I15)*Sys!$B$5</f>
        <v>0</v>
      </c>
      <c r="N15" s="5" t="str">
        <f t="shared" si="3"/>
        <v>9</v>
      </c>
    </row>
    <row r="16" spans="6:14" ht="27" customHeight="1" x14ac:dyDescent="0.25">
      <c r="F16" s="18"/>
      <c r="G16" s="19" t="s">
        <v>33</v>
      </c>
      <c r="H16" s="20"/>
      <c r="I16" s="71">
        <f t="shared" ref="I16:M16" si="6">SUM(I17:I17)</f>
        <v>5308.9123365850419</v>
      </c>
      <c r="J16" s="71">
        <f t="shared" si="6"/>
        <v>0</v>
      </c>
      <c r="K16" s="71">
        <f t="shared" si="6"/>
        <v>0</v>
      </c>
      <c r="L16" s="71">
        <f t="shared" si="6"/>
        <v>0</v>
      </c>
      <c r="M16" s="71">
        <f t="shared" si="6"/>
        <v>-5308.9123365850419</v>
      </c>
      <c r="N16" s="5" t="str">
        <f t="shared" si="3"/>
        <v>I</v>
      </c>
    </row>
    <row r="17" spans="1:14" ht="21.95" customHeight="1" outlineLevel="1" x14ac:dyDescent="0.25">
      <c r="F17" s="24">
        <f>F16+1</f>
        <v>1</v>
      </c>
      <c r="G17" s="25" t="s">
        <v>34</v>
      </c>
      <c r="H17" s="26" t="s">
        <v>35</v>
      </c>
      <c r="I17" s="72">
        <v>5308.9123365850419</v>
      </c>
      <c r="J17" s="72"/>
      <c r="K17" s="72"/>
      <c r="L17" s="72"/>
      <c r="M17" s="76">
        <f>(J17-I17)*Sys!$B$5</f>
        <v>-5308.9123365850419</v>
      </c>
      <c r="N17" s="5" t="str">
        <f t="shared" si="3"/>
        <v>6</v>
      </c>
    </row>
    <row r="18" spans="1:14" ht="27" customHeight="1" x14ac:dyDescent="0.25">
      <c r="F18" s="18"/>
      <c r="G18" s="19" t="s">
        <v>38</v>
      </c>
      <c r="H18" s="20" t="s">
        <v>39</v>
      </c>
      <c r="I18" s="71">
        <f t="shared" ref="I18:M18" si="7">SUM(I19:I20)</f>
        <v>199515.03351250911</v>
      </c>
      <c r="J18" s="71">
        <f t="shared" si="7"/>
        <v>158091</v>
      </c>
      <c r="K18" s="71">
        <f t="shared" si="7"/>
        <v>58372</v>
      </c>
      <c r="L18" s="71">
        <f t="shared" si="7"/>
        <v>8044</v>
      </c>
      <c r="M18" s="71">
        <f t="shared" si="7"/>
        <v>-41424.033512509108</v>
      </c>
      <c r="N18" s="5" t="str">
        <f t="shared" si="3"/>
        <v>I</v>
      </c>
    </row>
    <row r="19" spans="1:14" ht="24.95" customHeight="1" outlineLevel="1" x14ac:dyDescent="0.25">
      <c r="F19" s="24">
        <f t="shared" ref="F19:F20" si="8">F18+1</f>
        <v>1</v>
      </c>
      <c r="G19" s="25" t="s">
        <v>40</v>
      </c>
      <c r="H19" s="26" t="s">
        <v>41</v>
      </c>
      <c r="I19" s="72">
        <v>26544.56168292521</v>
      </c>
      <c r="J19" s="72">
        <v>5000</v>
      </c>
      <c r="K19" s="72">
        <v>5000</v>
      </c>
      <c r="L19" s="72">
        <v>5000</v>
      </c>
      <c r="M19" s="76">
        <f>(J19-I19)*Sys!$B$5</f>
        <v>-21544.56168292521</v>
      </c>
      <c r="N19" s="5" t="str">
        <f t="shared" si="3"/>
        <v>6</v>
      </c>
    </row>
    <row r="20" spans="1:14" ht="24.95" customHeight="1" outlineLevel="1" x14ac:dyDescent="0.25">
      <c r="F20" s="24">
        <f t="shared" si="8"/>
        <v>2</v>
      </c>
      <c r="G20" s="25" t="s">
        <v>42</v>
      </c>
      <c r="H20" s="26" t="s">
        <v>43</v>
      </c>
      <c r="I20" s="72">
        <v>172970.4718295839</v>
      </c>
      <c r="J20" s="72">
        <v>153091</v>
      </c>
      <c r="K20" s="72">
        <v>53372</v>
      </c>
      <c r="L20" s="72">
        <v>3044</v>
      </c>
      <c r="M20" s="76">
        <f>(J20-I20)*Sys!$B$5</f>
        <v>-19879.471829583897</v>
      </c>
      <c r="N20" s="5" t="str">
        <f t="shared" si="3"/>
        <v>6</v>
      </c>
    </row>
    <row r="21" spans="1:14" ht="27.95" customHeight="1" x14ac:dyDescent="0.25">
      <c r="F21" s="12"/>
      <c r="G21" s="13" t="s">
        <v>46</v>
      </c>
      <c r="H21" s="14"/>
      <c r="I21" s="70" t="e">
        <f>I22+#REF!+I78+#REF!+I69</f>
        <v>#REF!</v>
      </c>
      <c r="J21" s="70" t="e">
        <f>J22+#REF!+J78+#REF!+J69</f>
        <v>#REF!</v>
      </c>
      <c r="K21" s="70" t="e">
        <f>K22+#REF!+K78+#REF!+K69</f>
        <v>#REF!</v>
      </c>
      <c r="L21" s="70" t="e">
        <f>L22+#REF!+L78+#REF!+L69</f>
        <v>#REF!</v>
      </c>
      <c r="M21" s="70" t="e">
        <f>M22+#REF!+M78+#REF!+#REF!+M69</f>
        <v>#REF!</v>
      </c>
      <c r="N21" s="5" t="str">
        <f t="shared" si="3"/>
        <v>S</v>
      </c>
    </row>
    <row r="22" spans="1:14" ht="27.95" customHeight="1" x14ac:dyDescent="0.25">
      <c r="A22" s="5" t="s">
        <v>47</v>
      </c>
      <c r="F22" s="77" t="s">
        <v>47</v>
      </c>
      <c r="G22" s="77"/>
      <c r="H22" s="14" t="s">
        <v>48</v>
      </c>
      <c r="I22" s="70">
        <f t="shared" ref="I22:M23" si="9">I23</f>
        <v>924848</v>
      </c>
      <c r="J22" s="70">
        <f t="shared" si="9"/>
        <v>1060000</v>
      </c>
      <c r="K22" s="70">
        <f t="shared" si="9"/>
        <v>1065000</v>
      </c>
      <c r="L22" s="70">
        <f t="shared" si="9"/>
        <v>1073000</v>
      </c>
      <c r="M22" s="70">
        <f t="shared" si="9"/>
        <v>135152</v>
      </c>
      <c r="N22" s="5" t="str">
        <f t="shared" si="3"/>
        <v/>
      </c>
    </row>
    <row r="23" spans="1:14" ht="27.95" customHeight="1" x14ac:dyDescent="0.25">
      <c r="A23" s="5" t="s">
        <v>47</v>
      </c>
      <c r="B23" s="5">
        <v>11</v>
      </c>
      <c r="F23" s="18"/>
      <c r="G23" s="19" t="s">
        <v>12</v>
      </c>
      <c r="H23" s="20" t="s">
        <v>13</v>
      </c>
      <c r="I23" s="71">
        <f t="shared" si="9"/>
        <v>924848</v>
      </c>
      <c r="J23" s="71">
        <f t="shared" si="9"/>
        <v>1060000</v>
      </c>
      <c r="K23" s="71">
        <f t="shared" si="9"/>
        <v>1065000</v>
      </c>
      <c r="L23" s="71">
        <f t="shared" si="9"/>
        <v>1073000</v>
      </c>
      <c r="M23" s="71">
        <f t="shared" si="9"/>
        <v>135152</v>
      </c>
      <c r="N23" s="5" t="str">
        <f t="shared" si="3"/>
        <v>I</v>
      </c>
    </row>
    <row r="24" spans="1:14" ht="18" customHeight="1" x14ac:dyDescent="0.25">
      <c r="A24" s="5" t="s">
        <v>47</v>
      </c>
      <c r="B24" s="5">
        <v>11</v>
      </c>
      <c r="F24" s="31"/>
      <c r="G24" s="32"/>
      <c r="H24" s="33" t="s">
        <v>49</v>
      </c>
      <c r="I24" s="73">
        <f t="shared" ref="I24" si="10">SUM(I25:I29)</f>
        <v>924848</v>
      </c>
      <c r="J24" s="73">
        <f t="shared" ref="J24:M24" si="11">SUM(J25:J29)</f>
        <v>1060000</v>
      </c>
      <c r="K24" s="73">
        <f t="shared" si="11"/>
        <v>1065000</v>
      </c>
      <c r="L24" s="73">
        <f t="shared" si="11"/>
        <v>1073000</v>
      </c>
      <c r="M24" s="73">
        <f t="shared" si="11"/>
        <v>135152</v>
      </c>
      <c r="N24" s="5" t="str">
        <f t="shared" si="3"/>
        <v/>
      </c>
    </row>
    <row r="25" spans="1:14" ht="18" customHeight="1" outlineLevel="1" x14ac:dyDescent="0.25">
      <c r="A25" s="5" t="s">
        <v>47</v>
      </c>
      <c r="B25" s="5">
        <v>11</v>
      </c>
      <c r="C25" s="30" t="str">
        <f>G25</f>
        <v>3111</v>
      </c>
      <c r="D25" s="30" t="str">
        <f>LEFT(C25,1)</f>
        <v>3</v>
      </c>
      <c r="E25" s="30" t="str">
        <f>LEFT(C25,2)</f>
        <v>31</v>
      </c>
      <c r="F25" s="24">
        <f>F24+1</f>
        <v>1</v>
      </c>
      <c r="G25" s="25" t="s">
        <v>50</v>
      </c>
      <c r="H25" s="5" t="s">
        <v>51</v>
      </c>
      <c r="I25" s="72">
        <v>761270</v>
      </c>
      <c r="J25" s="72">
        <v>880000</v>
      </c>
      <c r="K25" s="72">
        <v>884300</v>
      </c>
      <c r="L25" s="72">
        <v>891200</v>
      </c>
      <c r="M25" s="76">
        <f>(J25-I25)*Sys!$B$5</f>
        <v>118730</v>
      </c>
      <c r="N25" s="5" t="str">
        <f t="shared" si="3"/>
        <v>3</v>
      </c>
    </row>
    <row r="26" spans="1:14" ht="18" customHeight="1" outlineLevel="1" x14ac:dyDescent="0.25">
      <c r="A26" s="5" t="s">
        <v>47</v>
      </c>
      <c r="B26" s="5">
        <v>11</v>
      </c>
      <c r="C26" s="30" t="str">
        <f t="shared" ref="C26:C29" si="12">G26</f>
        <v>3121</v>
      </c>
      <c r="D26" s="30" t="str">
        <f t="shared" ref="D26:D29" si="13">LEFT(C26,1)</f>
        <v>3</v>
      </c>
      <c r="E26" s="30" t="str">
        <f t="shared" ref="E26:E29" si="14">LEFT(C26,2)</f>
        <v>31</v>
      </c>
      <c r="F26" s="24">
        <f t="shared" ref="F26:F59" si="15">F25+1</f>
        <v>2</v>
      </c>
      <c r="G26" s="25" t="s">
        <v>52</v>
      </c>
      <c r="H26" s="5" t="s">
        <v>53</v>
      </c>
      <c r="I26" s="72">
        <v>20000</v>
      </c>
      <c r="J26" s="72">
        <v>16820</v>
      </c>
      <c r="K26" s="72">
        <v>16820</v>
      </c>
      <c r="L26" s="72">
        <v>16820</v>
      </c>
      <c r="M26" s="76">
        <f>(J26-I26)*Sys!$B$5</f>
        <v>-3180</v>
      </c>
      <c r="N26" s="5" t="str">
        <f t="shared" si="3"/>
        <v>3</v>
      </c>
    </row>
    <row r="27" spans="1:14" ht="18" customHeight="1" outlineLevel="1" x14ac:dyDescent="0.25">
      <c r="A27" s="5" t="s">
        <v>47</v>
      </c>
      <c r="B27" s="5">
        <v>11</v>
      </c>
      <c r="C27" s="30" t="str">
        <f t="shared" si="12"/>
        <v>3132</v>
      </c>
      <c r="D27" s="30" t="str">
        <f t="shared" si="13"/>
        <v>3</v>
      </c>
      <c r="E27" s="30" t="str">
        <f t="shared" si="14"/>
        <v>31</v>
      </c>
      <c r="F27" s="24">
        <f t="shared" si="15"/>
        <v>3</v>
      </c>
      <c r="G27" s="25" t="s">
        <v>54</v>
      </c>
      <c r="H27" s="5" t="s">
        <v>55</v>
      </c>
      <c r="I27" s="72">
        <v>125609</v>
      </c>
      <c r="J27" s="72">
        <v>145200</v>
      </c>
      <c r="K27" s="72">
        <v>145900</v>
      </c>
      <c r="L27" s="72">
        <v>147000</v>
      </c>
      <c r="M27" s="76">
        <f>(J27-I27)*Sys!$B$5</f>
        <v>19591</v>
      </c>
      <c r="N27" s="5" t="str">
        <f t="shared" si="3"/>
        <v>3</v>
      </c>
    </row>
    <row r="28" spans="1:14" ht="18" customHeight="1" outlineLevel="1" x14ac:dyDescent="0.25">
      <c r="A28" s="5" t="s">
        <v>47</v>
      </c>
      <c r="B28" s="5">
        <v>11</v>
      </c>
      <c r="C28" s="30" t="str">
        <f t="shared" si="12"/>
        <v>3212</v>
      </c>
      <c r="D28" s="30" t="str">
        <f t="shared" si="13"/>
        <v>3</v>
      </c>
      <c r="E28" s="30" t="str">
        <f t="shared" si="14"/>
        <v>32</v>
      </c>
      <c r="F28" s="24">
        <f t="shared" si="15"/>
        <v>4</v>
      </c>
      <c r="G28" s="25" t="s">
        <v>56</v>
      </c>
      <c r="H28" s="5" t="s">
        <v>57</v>
      </c>
      <c r="I28" s="72">
        <v>16500</v>
      </c>
      <c r="J28" s="72">
        <v>16300</v>
      </c>
      <c r="K28" s="72">
        <v>16300</v>
      </c>
      <c r="L28" s="72">
        <v>16300</v>
      </c>
      <c r="M28" s="76">
        <f>(J28-I28)*Sys!$B$5</f>
        <v>-200</v>
      </c>
      <c r="N28" s="5" t="str">
        <f t="shared" si="3"/>
        <v>3</v>
      </c>
    </row>
    <row r="29" spans="1:14" ht="18" customHeight="1" outlineLevel="1" x14ac:dyDescent="0.25">
      <c r="A29" s="5" t="s">
        <v>47</v>
      </c>
      <c r="B29" s="5">
        <v>11</v>
      </c>
      <c r="C29" s="30" t="str">
        <f t="shared" si="12"/>
        <v>3295</v>
      </c>
      <c r="D29" s="30" t="str">
        <f t="shared" si="13"/>
        <v>3</v>
      </c>
      <c r="E29" s="30" t="str">
        <f t="shared" si="14"/>
        <v>32</v>
      </c>
      <c r="F29" s="24">
        <f t="shared" si="15"/>
        <v>5</v>
      </c>
      <c r="G29" s="25" t="s">
        <v>58</v>
      </c>
      <c r="H29" s="5" t="s">
        <v>59</v>
      </c>
      <c r="I29" s="72">
        <v>1469</v>
      </c>
      <c r="J29" s="72">
        <v>1680</v>
      </c>
      <c r="K29" s="72">
        <v>1680</v>
      </c>
      <c r="L29" s="72">
        <v>1680</v>
      </c>
      <c r="M29" s="76">
        <f>(J29-I29)*Sys!$B$5</f>
        <v>211</v>
      </c>
      <c r="N29" s="5" t="str">
        <f t="shared" si="3"/>
        <v>3</v>
      </c>
    </row>
    <row r="30" spans="1:14" ht="18" customHeight="1" outlineLevel="1" x14ac:dyDescent="0.25">
      <c r="A30" s="5" t="s">
        <v>60</v>
      </c>
      <c r="B30" s="5">
        <v>51</v>
      </c>
      <c r="C30" s="30" t="str">
        <f t="shared" ref="C30:C32" si="16">G30</f>
        <v>3111</v>
      </c>
      <c r="D30" s="30" t="str">
        <f t="shared" ref="D30:D32" si="17">LEFT(C30,1)</f>
        <v>3</v>
      </c>
      <c r="E30" s="30" t="str">
        <f t="shared" ref="E30:E32" si="18">LEFT(C30,2)</f>
        <v>31</v>
      </c>
      <c r="F30" s="24">
        <f t="shared" si="15"/>
        <v>6</v>
      </c>
      <c r="G30" s="25" t="s">
        <v>50</v>
      </c>
      <c r="H30" s="5" t="s">
        <v>51</v>
      </c>
      <c r="I30" s="72">
        <v>7901</v>
      </c>
      <c r="J30" s="72"/>
      <c r="K30" s="72"/>
      <c r="L30" s="72"/>
      <c r="M30" s="76">
        <f>(J30-I30)*Sys!$B$5</f>
        <v>-7901</v>
      </c>
      <c r="N30" s="5" t="str">
        <f t="shared" si="3"/>
        <v>3</v>
      </c>
    </row>
    <row r="31" spans="1:14" ht="18" customHeight="1" outlineLevel="1" x14ac:dyDescent="0.25">
      <c r="A31" s="5" t="s">
        <v>60</v>
      </c>
      <c r="B31" s="5">
        <v>51</v>
      </c>
      <c r="C31" s="30" t="str">
        <f t="shared" si="16"/>
        <v>3132</v>
      </c>
      <c r="D31" s="30" t="str">
        <f t="shared" si="17"/>
        <v>3</v>
      </c>
      <c r="E31" s="30" t="str">
        <f t="shared" si="18"/>
        <v>31</v>
      </c>
      <c r="F31" s="24">
        <f t="shared" si="15"/>
        <v>7</v>
      </c>
      <c r="G31" s="25" t="s">
        <v>54</v>
      </c>
      <c r="H31" s="5" t="s">
        <v>55</v>
      </c>
      <c r="I31" s="72">
        <v>1304</v>
      </c>
      <c r="J31" s="72"/>
      <c r="K31" s="72"/>
      <c r="L31" s="72"/>
      <c r="M31" s="76">
        <f>(J31-I31)*Sys!$B$5</f>
        <v>-1304</v>
      </c>
      <c r="N31" s="5" t="str">
        <f t="shared" si="3"/>
        <v>3</v>
      </c>
    </row>
    <row r="32" spans="1:14" ht="18" customHeight="1" outlineLevel="1" x14ac:dyDescent="0.25">
      <c r="A32" s="5" t="s">
        <v>60</v>
      </c>
      <c r="B32" s="5">
        <v>51</v>
      </c>
      <c r="C32" s="30" t="str">
        <f t="shared" si="16"/>
        <v>3237</v>
      </c>
      <c r="D32" s="30" t="str">
        <f t="shared" si="17"/>
        <v>3</v>
      </c>
      <c r="E32" s="30" t="str">
        <f t="shared" si="18"/>
        <v>32</v>
      </c>
      <c r="F32" s="24">
        <f t="shared" si="15"/>
        <v>8</v>
      </c>
      <c r="G32" s="25" t="s">
        <v>62</v>
      </c>
      <c r="H32" s="5" t="s">
        <v>63</v>
      </c>
      <c r="I32" s="72">
        <v>2735</v>
      </c>
      <c r="J32" s="72"/>
      <c r="K32" s="72"/>
      <c r="L32" s="72"/>
      <c r="M32" s="76">
        <f>(J32-I32)*Sys!$B$5</f>
        <v>-2735</v>
      </c>
      <c r="N32" s="5" t="str">
        <f t="shared" si="3"/>
        <v>3</v>
      </c>
    </row>
    <row r="33" spans="1:14" ht="18" customHeight="1" outlineLevel="1" x14ac:dyDescent="0.25">
      <c r="A33" s="5" t="s">
        <v>60</v>
      </c>
      <c r="B33" s="5">
        <v>51</v>
      </c>
      <c r="C33" s="30" t="str">
        <f t="shared" ref="C33:C59" si="19">G33</f>
        <v>3295</v>
      </c>
      <c r="D33" s="30" t="str">
        <f t="shared" ref="D33:D59" si="20">LEFT(C33,1)</f>
        <v>3</v>
      </c>
      <c r="E33" s="30" t="str">
        <f t="shared" ref="E33:E59" si="21">LEFT(C33,2)</f>
        <v>32</v>
      </c>
      <c r="F33" s="24">
        <f t="shared" si="15"/>
        <v>9</v>
      </c>
      <c r="G33" s="37" t="s">
        <v>58</v>
      </c>
      <c r="H33" s="5" t="s">
        <v>59</v>
      </c>
      <c r="I33" s="72">
        <v>430</v>
      </c>
      <c r="J33" s="72"/>
      <c r="K33" s="72"/>
      <c r="L33" s="72"/>
      <c r="M33" s="76">
        <f>(J33-I33)*Sys!$B$5</f>
        <v>-430</v>
      </c>
      <c r="N33" s="5" t="str">
        <f t="shared" si="3"/>
        <v>3</v>
      </c>
    </row>
    <row r="34" spans="1:14" ht="18" customHeight="1" outlineLevel="1" x14ac:dyDescent="0.25">
      <c r="A34" s="5" t="s">
        <v>128</v>
      </c>
      <c r="B34" s="5">
        <v>11</v>
      </c>
      <c r="C34" s="30" t="str">
        <f t="shared" si="19"/>
        <v>3211</v>
      </c>
      <c r="D34" s="30" t="str">
        <f t="shared" si="20"/>
        <v>3</v>
      </c>
      <c r="E34" s="30" t="str">
        <f t="shared" si="21"/>
        <v>32</v>
      </c>
      <c r="F34" s="24">
        <f t="shared" si="15"/>
        <v>10</v>
      </c>
      <c r="G34" s="25" t="s">
        <v>68</v>
      </c>
      <c r="H34" s="5" t="s">
        <v>69</v>
      </c>
      <c r="I34" s="72">
        <v>10000</v>
      </c>
      <c r="J34" s="72">
        <v>11000</v>
      </c>
      <c r="K34" s="72">
        <v>11000</v>
      </c>
      <c r="L34" s="72">
        <v>11000</v>
      </c>
      <c r="M34" s="76">
        <f>(J34-I34)*Sys!$B$5</f>
        <v>1000</v>
      </c>
      <c r="N34" s="5" t="str">
        <f t="shared" si="3"/>
        <v>3</v>
      </c>
    </row>
    <row r="35" spans="1:14" ht="18" customHeight="1" outlineLevel="1" x14ac:dyDescent="0.25">
      <c r="A35" s="5" t="s">
        <v>128</v>
      </c>
      <c r="B35" s="5">
        <v>11</v>
      </c>
      <c r="C35" s="30" t="str">
        <f t="shared" si="19"/>
        <v>3213</v>
      </c>
      <c r="D35" s="30" t="str">
        <f t="shared" si="20"/>
        <v>3</v>
      </c>
      <c r="E35" s="30" t="str">
        <f t="shared" si="21"/>
        <v>32</v>
      </c>
      <c r="F35" s="24">
        <f t="shared" si="15"/>
        <v>11</v>
      </c>
      <c r="G35" s="25" t="s">
        <v>71</v>
      </c>
      <c r="H35" s="5" t="s">
        <v>72</v>
      </c>
      <c r="I35" s="72">
        <v>1400</v>
      </c>
      <c r="J35" s="72">
        <v>1400</v>
      </c>
      <c r="K35" s="72">
        <v>1400</v>
      </c>
      <c r="L35" s="72">
        <v>1400</v>
      </c>
      <c r="M35" s="76">
        <f>(J35-I35)*Sys!$B$5</f>
        <v>0</v>
      </c>
      <c r="N35" s="5" t="str">
        <f t="shared" si="3"/>
        <v>3</v>
      </c>
    </row>
    <row r="36" spans="1:14" ht="18" customHeight="1" outlineLevel="1" x14ac:dyDescent="0.25">
      <c r="A36" s="5" t="s">
        <v>128</v>
      </c>
      <c r="B36" s="5">
        <v>11</v>
      </c>
      <c r="C36" s="30" t="str">
        <f t="shared" si="19"/>
        <v>3221</v>
      </c>
      <c r="D36" s="30" t="str">
        <f t="shared" si="20"/>
        <v>3</v>
      </c>
      <c r="E36" s="30" t="str">
        <f t="shared" si="21"/>
        <v>32</v>
      </c>
      <c r="F36" s="24">
        <f t="shared" si="15"/>
        <v>12</v>
      </c>
      <c r="G36" s="25" t="s">
        <v>73</v>
      </c>
      <c r="H36" s="5" t="s">
        <v>74</v>
      </c>
      <c r="I36" s="72">
        <v>1500</v>
      </c>
      <c r="J36" s="72">
        <v>1500</v>
      </c>
      <c r="K36" s="72">
        <v>1500</v>
      </c>
      <c r="L36" s="72">
        <v>1500</v>
      </c>
      <c r="M36" s="76">
        <f>(J36-I36)*Sys!$B$5</f>
        <v>0</v>
      </c>
      <c r="N36" s="5" t="str">
        <f t="shared" si="3"/>
        <v>3</v>
      </c>
    </row>
    <row r="37" spans="1:14" ht="18" customHeight="1" outlineLevel="1" x14ac:dyDescent="0.25">
      <c r="A37" s="5" t="s">
        <v>128</v>
      </c>
      <c r="B37" s="5">
        <v>11</v>
      </c>
      <c r="C37" s="30" t="str">
        <f t="shared" si="19"/>
        <v>3223</v>
      </c>
      <c r="D37" s="30" t="str">
        <f t="shared" si="20"/>
        <v>3</v>
      </c>
      <c r="E37" s="30" t="str">
        <f t="shared" si="21"/>
        <v>32</v>
      </c>
      <c r="F37" s="24">
        <f t="shared" si="15"/>
        <v>13</v>
      </c>
      <c r="G37" s="25" t="s">
        <v>95</v>
      </c>
      <c r="H37" s="5" t="s">
        <v>96</v>
      </c>
      <c r="I37" s="72">
        <v>24200</v>
      </c>
      <c r="J37" s="72">
        <v>20200</v>
      </c>
      <c r="K37" s="72">
        <v>20200</v>
      </c>
      <c r="L37" s="72">
        <v>20200</v>
      </c>
      <c r="M37" s="76">
        <f>(J37-I37)*Sys!$B$5</f>
        <v>-4000</v>
      </c>
      <c r="N37" s="5" t="str">
        <f t="shared" si="3"/>
        <v>3</v>
      </c>
    </row>
    <row r="38" spans="1:14" ht="18" customHeight="1" outlineLevel="1" x14ac:dyDescent="0.25">
      <c r="A38" s="5" t="s">
        <v>128</v>
      </c>
      <c r="B38" s="5">
        <v>11</v>
      </c>
      <c r="C38" s="30" t="str">
        <f t="shared" si="19"/>
        <v>3224</v>
      </c>
      <c r="D38" s="30" t="str">
        <f t="shared" si="20"/>
        <v>3</v>
      </c>
      <c r="E38" s="30" t="str">
        <f t="shared" si="21"/>
        <v>32</v>
      </c>
      <c r="F38" s="24">
        <f t="shared" si="15"/>
        <v>14</v>
      </c>
      <c r="G38" s="25" t="s">
        <v>97</v>
      </c>
      <c r="H38" s="5" t="s">
        <v>98</v>
      </c>
      <c r="I38" s="72">
        <v>800</v>
      </c>
      <c r="J38" s="72">
        <v>800</v>
      </c>
      <c r="K38" s="72">
        <v>800</v>
      </c>
      <c r="L38" s="72">
        <v>800</v>
      </c>
      <c r="M38" s="76">
        <f>(J38-I38)*Sys!$B$5</f>
        <v>0</v>
      </c>
      <c r="N38" s="5" t="str">
        <f t="shared" si="3"/>
        <v>3</v>
      </c>
    </row>
    <row r="39" spans="1:14" ht="18" customHeight="1" outlineLevel="1" x14ac:dyDescent="0.25">
      <c r="A39" s="5" t="s">
        <v>128</v>
      </c>
      <c r="B39" s="5">
        <v>11</v>
      </c>
      <c r="C39" s="30" t="str">
        <f t="shared" si="19"/>
        <v>3225</v>
      </c>
      <c r="D39" s="30" t="str">
        <f t="shared" si="20"/>
        <v>3</v>
      </c>
      <c r="E39" s="30" t="str">
        <f t="shared" si="21"/>
        <v>32</v>
      </c>
      <c r="F39" s="24">
        <f t="shared" si="15"/>
        <v>15</v>
      </c>
      <c r="G39" s="25" t="s">
        <v>75</v>
      </c>
      <c r="H39" s="5" t="s">
        <v>76</v>
      </c>
      <c r="I39" s="72">
        <v>695</v>
      </c>
      <c r="J39" s="72">
        <v>700</v>
      </c>
      <c r="K39" s="72">
        <v>700</v>
      </c>
      <c r="L39" s="72">
        <v>700</v>
      </c>
      <c r="M39" s="76">
        <f>(J39-I39)*Sys!$B$5</f>
        <v>5</v>
      </c>
      <c r="N39" s="5" t="str">
        <f t="shared" si="3"/>
        <v>3</v>
      </c>
    </row>
    <row r="40" spans="1:14" ht="18" customHeight="1" outlineLevel="1" x14ac:dyDescent="0.25">
      <c r="A40" s="5" t="s">
        <v>128</v>
      </c>
      <c r="B40" s="5">
        <v>11</v>
      </c>
      <c r="C40" s="30" t="str">
        <f t="shared" si="19"/>
        <v>3227</v>
      </c>
      <c r="D40" s="30" t="str">
        <f t="shared" si="20"/>
        <v>3</v>
      </c>
      <c r="E40" s="30" t="str">
        <f t="shared" si="21"/>
        <v>32</v>
      </c>
      <c r="F40" s="24">
        <f t="shared" si="15"/>
        <v>16</v>
      </c>
      <c r="G40" s="25" t="s">
        <v>99</v>
      </c>
      <c r="H40" s="5" t="s">
        <v>100</v>
      </c>
      <c r="I40" s="72">
        <v>132.72280841462606</v>
      </c>
      <c r="J40" s="72">
        <v>150</v>
      </c>
      <c r="K40" s="72">
        <v>150</v>
      </c>
      <c r="L40" s="72">
        <v>150</v>
      </c>
      <c r="M40" s="76">
        <f>(J40-I40)*Sys!$B$5</f>
        <v>17.277191585373942</v>
      </c>
      <c r="N40" s="5" t="str">
        <f t="shared" ref="N40:N71" si="22">LEFT(G40,1)</f>
        <v>3</v>
      </c>
    </row>
    <row r="41" spans="1:14" ht="18" customHeight="1" outlineLevel="1" x14ac:dyDescent="0.25">
      <c r="A41" s="5" t="s">
        <v>128</v>
      </c>
      <c r="B41" s="5">
        <v>11</v>
      </c>
      <c r="C41" s="30" t="str">
        <f t="shared" si="19"/>
        <v>3231</v>
      </c>
      <c r="D41" s="30" t="str">
        <f t="shared" si="20"/>
        <v>3</v>
      </c>
      <c r="E41" s="30" t="str">
        <f t="shared" si="21"/>
        <v>32</v>
      </c>
      <c r="F41" s="24">
        <f t="shared" si="15"/>
        <v>17</v>
      </c>
      <c r="G41" s="25" t="s">
        <v>101</v>
      </c>
      <c r="H41" s="5" t="s">
        <v>102</v>
      </c>
      <c r="I41" s="72">
        <v>9490</v>
      </c>
      <c r="J41" s="72">
        <v>9500</v>
      </c>
      <c r="K41" s="72">
        <v>9500</v>
      </c>
      <c r="L41" s="72">
        <v>9500</v>
      </c>
      <c r="M41" s="76">
        <f>(J41-I41)*Sys!$B$5</f>
        <v>10</v>
      </c>
      <c r="N41" s="5" t="str">
        <f t="shared" si="22"/>
        <v>3</v>
      </c>
    </row>
    <row r="42" spans="1:14" ht="18" customHeight="1" outlineLevel="1" x14ac:dyDescent="0.25">
      <c r="A42" s="5" t="s">
        <v>128</v>
      </c>
      <c r="B42" s="5">
        <v>11</v>
      </c>
      <c r="C42" s="30" t="str">
        <f t="shared" si="19"/>
        <v>3232</v>
      </c>
      <c r="D42" s="30" t="str">
        <f t="shared" si="20"/>
        <v>3</v>
      </c>
      <c r="E42" s="30" t="str">
        <f t="shared" si="21"/>
        <v>32</v>
      </c>
      <c r="F42" s="24">
        <f t="shared" si="15"/>
        <v>18</v>
      </c>
      <c r="G42" s="25" t="s">
        <v>77</v>
      </c>
      <c r="H42" s="5" t="s">
        <v>78</v>
      </c>
      <c r="I42" s="72">
        <v>3500</v>
      </c>
      <c r="J42" s="72">
        <v>3500</v>
      </c>
      <c r="K42" s="72">
        <v>3500</v>
      </c>
      <c r="L42" s="72">
        <v>3500</v>
      </c>
      <c r="M42" s="76">
        <f>(J42-I42)*Sys!$B$5</f>
        <v>0</v>
      </c>
      <c r="N42" s="5" t="str">
        <f t="shared" si="22"/>
        <v>3</v>
      </c>
    </row>
    <row r="43" spans="1:14" ht="18" customHeight="1" outlineLevel="1" x14ac:dyDescent="0.25">
      <c r="A43" s="5" t="s">
        <v>128</v>
      </c>
      <c r="B43" s="5">
        <v>11</v>
      </c>
      <c r="C43" s="30" t="str">
        <f t="shared" si="19"/>
        <v>3233</v>
      </c>
      <c r="D43" s="30" t="str">
        <f t="shared" si="20"/>
        <v>3</v>
      </c>
      <c r="E43" s="30" t="str">
        <f t="shared" si="21"/>
        <v>32</v>
      </c>
      <c r="F43" s="24">
        <f t="shared" si="15"/>
        <v>19</v>
      </c>
      <c r="G43" s="25" t="s">
        <v>79</v>
      </c>
      <c r="H43" s="5" t="s">
        <v>80</v>
      </c>
      <c r="I43" s="72">
        <v>1500</v>
      </c>
      <c r="J43" s="72">
        <v>1500</v>
      </c>
      <c r="K43" s="72">
        <v>1500</v>
      </c>
      <c r="L43" s="72">
        <v>1500</v>
      </c>
      <c r="M43" s="76">
        <f>(J43-I43)*Sys!$B$5</f>
        <v>0</v>
      </c>
      <c r="N43" s="5" t="str">
        <f t="shared" si="22"/>
        <v>3</v>
      </c>
    </row>
    <row r="44" spans="1:14" ht="18" customHeight="1" outlineLevel="1" x14ac:dyDescent="0.25">
      <c r="A44" s="5" t="s">
        <v>128</v>
      </c>
      <c r="B44" s="5">
        <v>11</v>
      </c>
      <c r="C44" s="30" t="str">
        <f t="shared" si="19"/>
        <v>3234</v>
      </c>
      <c r="D44" s="30" t="str">
        <f t="shared" si="20"/>
        <v>3</v>
      </c>
      <c r="E44" s="30" t="str">
        <f t="shared" si="21"/>
        <v>32</v>
      </c>
      <c r="F44" s="24">
        <f t="shared" si="15"/>
        <v>20</v>
      </c>
      <c r="G44" s="25" t="s">
        <v>130</v>
      </c>
      <c r="H44" s="5" t="s">
        <v>131</v>
      </c>
      <c r="I44" s="72">
        <v>4145</v>
      </c>
      <c r="J44" s="72">
        <v>4200</v>
      </c>
      <c r="K44" s="72">
        <v>4200</v>
      </c>
      <c r="L44" s="72">
        <v>4200</v>
      </c>
      <c r="M44" s="76">
        <f>(J44-I44)*Sys!$B$5</f>
        <v>55</v>
      </c>
      <c r="N44" s="5" t="str">
        <f t="shared" si="22"/>
        <v>3</v>
      </c>
    </row>
    <row r="45" spans="1:14" ht="18" customHeight="1" outlineLevel="1" x14ac:dyDescent="0.25">
      <c r="A45" s="5" t="s">
        <v>128</v>
      </c>
      <c r="B45" s="5">
        <v>11</v>
      </c>
      <c r="C45" s="30" t="str">
        <f t="shared" si="19"/>
        <v>3235</v>
      </c>
      <c r="D45" s="30" t="str">
        <f t="shared" si="20"/>
        <v>3</v>
      </c>
      <c r="E45" s="30" t="str">
        <f t="shared" si="21"/>
        <v>32</v>
      </c>
      <c r="F45" s="24">
        <f t="shared" si="15"/>
        <v>21</v>
      </c>
      <c r="G45" s="25" t="s">
        <v>103</v>
      </c>
      <c r="H45" s="5" t="s">
        <v>104</v>
      </c>
      <c r="I45" s="72">
        <v>72068.484969141937</v>
      </c>
      <c r="J45" s="72">
        <v>72100</v>
      </c>
      <c r="K45" s="72">
        <v>72100</v>
      </c>
      <c r="L45" s="72">
        <v>72100</v>
      </c>
      <c r="M45" s="76">
        <f>(J45-I45)*Sys!$B$5</f>
        <v>31.515030858063255</v>
      </c>
      <c r="N45" s="5" t="str">
        <f t="shared" si="22"/>
        <v>3</v>
      </c>
    </row>
    <row r="46" spans="1:14" ht="18" customHeight="1" outlineLevel="1" x14ac:dyDescent="0.25">
      <c r="A46" s="5" t="s">
        <v>128</v>
      </c>
      <c r="B46" s="5">
        <v>11</v>
      </c>
      <c r="C46" s="30" t="str">
        <f t="shared" si="19"/>
        <v>3236</v>
      </c>
      <c r="D46" s="30" t="str">
        <f t="shared" si="20"/>
        <v>3</v>
      </c>
      <c r="E46" s="30" t="str">
        <f t="shared" si="21"/>
        <v>32</v>
      </c>
      <c r="F46" s="24">
        <f t="shared" si="15"/>
        <v>22</v>
      </c>
      <c r="G46" s="25" t="s">
        <v>132</v>
      </c>
      <c r="H46" s="5" t="s">
        <v>133</v>
      </c>
      <c r="I46" s="72">
        <v>729.97544628044329</v>
      </c>
      <c r="J46" s="72">
        <v>700</v>
      </c>
      <c r="K46" s="72">
        <v>700</v>
      </c>
      <c r="L46" s="72">
        <v>700</v>
      </c>
      <c r="M46" s="76">
        <f>(J46-I46)*Sys!$B$5</f>
        <v>-29.975446280443293</v>
      </c>
      <c r="N46" s="5" t="str">
        <f t="shared" si="22"/>
        <v>3</v>
      </c>
    </row>
    <row r="47" spans="1:14" ht="18" customHeight="1" outlineLevel="1" x14ac:dyDescent="0.25">
      <c r="A47" s="5" t="s">
        <v>128</v>
      </c>
      <c r="B47" s="5">
        <v>11</v>
      </c>
      <c r="C47" s="30" t="str">
        <f t="shared" si="19"/>
        <v>3237</v>
      </c>
      <c r="D47" s="30" t="str">
        <f t="shared" si="20"/>
        <v>3</v>
      </c>
      <c r="E47" s="30" t="str">
        <f t="shared" si="21"/>
        <v>32</v>
      </c>
      <c r="F47" s="24">
        <f t="shared" si="15"/>
        <v>23</v>
      </c>
      <c r="G47" s="25" t="s">
        <v>62</v>
      </c>
      <c r="H47" s="5" t="s">
        <v>63</v>
      </c>
      <c r="I47" s="72">
        <v>20000</v>
      </c>
      <c r="J47" s="72">
        <v>20000</v>
      </c>
      <c r="K47" s="72">
        <v>20000</v>
      </c>
      <c r="L47" s="72">
        <v>20000</v>
      </c>
      <c r="M47" s="76">
        <f>(J47-I47)*Sys!$B$5</f>
        <v>0</v>
      </c>
      <c r="N47" s="5" t="str">
        <f t="shared" si="22"/>
        <v>3</v>
      </c>
    </row>
    <row r="48" spans="1:14" ht="18" customHeight="1" outlineLevel="1" x14ac:dyDescent="0.25">
      <c r="A48" s="5" t="s">
        <v>128</v>
      </c>
      <c r="B48" s="5">
        <v>11</v>
      </c>
      <c r="C48" s="30" t="str">
        <f t="shared" si="19"/>
        <v>3238</v>
      </c>
      <c r="D48" s="30" t="str">
        <f t="shared" si="20"/>
        <v>3</v>
      </c>
      <c r="E48" s="30" t="str">
        <f t="shared" si="21"/>
        <v>32</v>
      </c>
      <c r="F48" s="24">
        <f t="shared" si="15"/>
        <v>24</v>
      </c>
      <c r="G48" s="25" t="s">
        <v>105</v>
      </c>
      <c r="H48" s="5" t="s">
        <v>106</v>
      </c>
      <c r="I48" s="72">
        <v>4309</v>
      </c>
      <c r="J48" s="72">
        <v>4500</v>
      </c>
      <c r="K48" s="72">
        <v>4500</v>
      </c>
      <c r="L48" s="72">
        <v>4500</v>
      </c>
      <c r="M48" s="76">
        <f>(J48-I48)*Sys!$B$5</f>
        <v>191</v>
      </c>
      <c r="N48" s="5" t="str">
        <f t="shared" si="22"/>
        <v>3</v>
      </c>
    </row>
    <row r="49" spans="1:14" ht="18" customHeight="1" outlineLevel="1" x14ac:dyDescent="0.25">
      <c r="A49" s="5" t="s">
        <v>128</v>
      </c>
      <c r="B49" s="5">
        <v>11</v>
      </c>
      <c r="C49" s="30" t="str">
        <f t="shared" si="19"/>
        <v>3239</v>
      </c>
      <c r="D49" s="30" t="str">
        <f t="shared" si="20"/>
        <v>3</v>
      </c>
      <c r="E49" s="30" t="str">
        <f t="shared" si="21"/>
        <v>32</v>
      </c>
      <c r="F49" s="24">
        <f t="shared" si="15"/>
        <v>25</v>
      </c>
      <c r="G49" s="25" t="s">
        <v>81</v>
      </c>
      <c r="H49" s="5" t="s">
        <v>82</v>
      </c>
      <c r="I49" s="72">
        <v>12000</v>
      </c>
      <c r="J49" s="72">
        <v>12000</v>
      </c>
      <c r="K49" s="72">
        <v>12000</v>
      </c>
      <c r="L49" s="72">
        <v>12000</v>
      </c>
      <c r="M49" s="76">
        <f>(J49-I49)*Sys!$B$5</f>
        <v>0</v>
      </c>
      <c r="N49" s="5" t="str">
        <f t="shared" si="22"/>
        <v>3</v>
      </c>
    </row>
    <row r="50" spans="1:14" ht="18" customHeight="1" outlineLevel="1" x14ac:dyDescent="0.25">
      <c r="A50" s="5" t="s">
        <v>128</v>
      </c>
      <c r="B50" s="5">
        <v>11</v>
      </c>
      <c r="C50" s="30" t="str">
        <f t="shared" si="19"/>
        <v>3241</v>
      </c>
      <c r="D50" s="30" t="str">
        <f t="shared" si="20"/>
        <v>3</v>
      </c>
      <c r="E50" s="30" t="str">
        <f t="shared" si="21"/>
        <v>32</v>
      </c>
      <c r="F50" s="24">
        <f t="shared" si="15"/>
        <v>26</v>
      </c>
      <c r="G50" s="25" t="s">
        <v>83</v>
      </c>
      <c r="H50" s="5" t="s">
        <v>84</v>
      </c>
      <c r="I50" s="72">
        <v>1327.2280841462605</v>
      </c>
      <c r="J50" s="72">
        <v>1400</v>
      </c>
      <c r="K50" s="72">
        <v>1400</v>
      </c>
      <c r="L50" s="72">
        <v>1400</v>
      </c>
      <c r="M50" s="76">
        <f>(J50-I50)*Sys!$B$5</f>
        <v>72.771915853739529</v>
      </c>
      <c r="N50" s="5" t="str">
        <f t="shared" si="22"/>
        <v>3</v>
      </c>
    </row>
    <row r="51" spans="1:14" ht="18" customHeight="1" outlineLevel="1" x14ac:dyDescent="0.25">
      <c r="A51" s="5" t="s">
        <v>128</v>
      </c>
      <c r="B51" s="5">
        <v>11</v>
      </c>
      <c r="C51" s="30" t="str">
        <f t="shared" si="19"/>
        <v>3291</v>
      </c>
      <c r="D51" s="30" t="str">
        <f t="shared" si="20"/>
        <v>3</v>
      </c>
      <c r="E51" s="30" t="str">
        <f t="shared" si="21"/>
        <v>32</v>
      </c>
      <c r="F51" s="24">
        <f t="shared" si="15"/>
        <v>27</v>
      </c>
      <c r="G51" s="25" t="s">
        <v>134</v>
      </c>
      <c r="H51" s="5" t="s">
        <v>135</v>
      </c>
      <c r="I51" s="72">
        <v>6038.887782865485</v>
      </c>
      <c r="J51" s="72">
        <v>6100</v>
      </c>
      <c r="K51" s="72">
        <v>6100</v>
      </c>
      <c r="L51" s="72">
        <v>6100</v>
      </c>
      <c r="M51" s="76">
        <f>(J51-I51)*Sys!$B$5</f>
        <v>61.112217134515049</v>
      </c>
      <c r="N51" s="5" t="str">
        <f t="shared" si="22"/>
        <v>3</v>
      </c>
    </row>
    <row r="52" spans="1:14" ht="18" customHeight="1" outlineLevel="1" x14ac:dyDescent="0.25">
      <c r="A52" s="5" t="s">
        <v>128</v>
      </c>
      <c r="B52" s="5">
        <v>11</v>
      </c>
      <c r="C52" s="30" t="str">
        <f t="shared" si="19"/>
        <v>3292</v>
      </c>
      <c r="D52" s="30" t="str">
        <f t="shared" si="20"/>
        <v>3</v>
      </c>
      <c r="E52" s="30" t="str">
        <f t="shared" si="21"/>
        <v>32</v>
      </c>
      <c r="F52" s="24">
        <f t="shared" si="15"/>
        <v>28</v>
      </c>
      <c r="G52" s="25" t="s">
        <v>107</v>
      </c>
      <c r="H52" s="5" t="s">
        <v>108</v>
      </c>
      <c r="I52" s="72">
        <v>1624</v>
      </c>
      <c r="J52" s="72">
        <v>1700</v>
      </c>
      <c r="K52" s="72">
        <v>1700</v>
      </c>
      <c r="L52" s="72">
        <v>1700</v>
      </c>
      <c r="M52" s="76">
        <f>(J52-I52)*Sys!$B$5</f>
        <v>76</v>
      </c>
      <c r="N52" s="5" t="str">
        <f t="shared" si="22"/>
        <v>3</v>
      </c>
    </row>
    <row r="53" spans="1:14" ht="18" customHeight="1" outlineLevel="1" x14ac:dyDescent="0.25">
      <c r="A53" s="5" t="s">
        <v>128</v>
      </c>
      <c r="B53" s="5">
        <v>11</v>
      </c>
      <c r="C53" s="30" t="str">
        <f t="shared" si="19"/>
        <v>3293</v>
      </c>
      <c r="D53" s="30" t="str">
        <f t="shared" si="20"/>
        <v>3</v>
      </c>
      <c r="E53" s="30" t="str">
        <f t="shared" si="21"/>
        <v>32</v>
      </c>
      <c r="F53" s="24">
        <f t="shared" si="15"/>
        <v>29</v>
      </c>
      <c r="G53" s="25" t="s">
        <v>85</v>
      </c>
      <c r="H53" s="5" t="s">
        <v>86</v>
      </c>
      <c r="I53" s="72">
        <v>827</v>
      </c>
      <c r="J53" s="72">
        <v>900</v>
      </c>
      <c r="K53" s="72">
        <v>900</v>
      </c>
      <c r="L53" s="72">
        <v>900</v>
      </c>
      <c r="M53" s="76">
        <f>(J53-I53)*Sys!$B$5</f>
        <v>73</v>
      </c>
      <c r="N53" s="5" t="str">
        <f t="shared" si="22"/>
        <v>3</v>
      </c>
    </row>
    <row r="54" spans="1:14" ht="18" customHeight="1" outlineLevel="1" x14ac:dyDescent="0.25">
      <c r="A54" s="5" t="s">
        <v>128</v>
      </c>
      <c r="B54" s="5">
        <v>11</v>
      </c>
      <c r="C54" s="30" t="str">
        <f t="shared" si="19"/>
        <v>3294</v>
      </c>
      <c r="D54" s="30" t="str">
        <f t="shared" si="20"/>
        <v>3</v>
      </c>
      <c r="E54" s="30" t="str">
        <f t="shared" si="21"/>
        <v>32</v>
      </c>
      <c r="F54" s="24">
        <f t="shared" si="15"/>
        <v>30</v>
      </c>
      <c r="G54" s="25" t="s">
        <v>136</v>
      </c>
      <c r="H54" s="5" t="s">
        <v>137</v>
      </c>
      <c r="I54" s="72">
        <v>265.44561682925212</v>
      </c>
      <c r="J54" s="72">
        <v>300</v>
      </c>
      <c r="K54" s="72">
        <v>300</v>
      </c>
      <c r="L54" s="72">
        <v>300</v>
      </c>
      <c r="M54" s="76">
        <f>(J54-I54)*Sys!$B$5</f>
        <v>34.554383170747883</v>
      </c>
      <c r="N54" s="5" t="str">
        <f t="shared" si="22"/>
        <v>3</v>
      </c>
    </row>
    <row r="55" spans="1:14" ht="18" customHeight="1" outlineLevel="1" x14ac:dyDescent="0.25">
      <c r="A55" s="5" t="s">
        <v>128</v>
      </c>
      <c r="B55" s="5">
        <v>11</v>
      </c>
      <c r="C55" s="30" t="str">
        <f t="shared" si="19"/>
        <v>3295</v>
      </c>
      <c r="D55" s="30" t="str">
        <f t="shared" si="20"/>
        <v>3</v>
      </c>
      <c r="E55" s="30" t="str">
        <f t="shared" si="21"/>
        <v>32</v>
      </c>
      <c r="F55" s="24">
        <f t="shared" si="15"/>
        <v>31</v>
      </c>
      <c r="G55" s="25" t="s">
        <v>58</v>
      </c>
      <c r="H55" s="5" t="s">
        <v>59</v>
      </c>
      <c r="I55" s="72">
        <v>663.61404207313024</v>
      </c>
      <c r="J55" s="72">
        <v>600</v>
      </c>
      <c r="K55" s="72">
        <v>600</v>
      </c>
      <c r="L55" s="72">
        <v>600</v>
      </c>
      <c r="M55" s="76">
        <f>(J55-I55)*Sys!$B$5</f>
        <v>-63.614042073130236</v>
      </c>
      <c r="N55" s="5" t="str">
        <f t="shared" si="22"/>
        <v>3</v>
      </c>
    </row>
    <row r="56" spans="1:14" ht="18" customHeight="1" outlineLevel="1" x14ac:dyDescent="0.25">
      <c r="A56" s="5" t="s">
        <v>128</v>
      </c>
      <c r="B56" s="5">
        <v>11</v>
      </c>
      <c r="C56" s="30" t="str">
        <f t="shared" si="19"/>
        <v>3299</v>
      </c>
      <c r="D56" s="30" t="str">
        <f t="shared" si="20"/>
        <v>3</v>
      </c>
      <c r="E56" s="30" t="str">
        <f t="shared" si="21"/>
        <v>32</v>
      </c>
      <c r="F56" s="24">
        <f t="shared" si="15"/>
        <v>32</v>
      </c>
      <c r="G56" s="25" t="s">
        <v>138</v>
      </c>
      <c r="H56" s="5" t="s">
        <v>109</v>
      </c>
      <c r="I56" s="72">
        <v>265.44561682925212</v>
      </c>
      <c r="J56" s="72">
        <v>300</v>
      </c>
      <c r="K56" s="72">
        <v>300</v>
      </c>
      <c r="L56" s="72">
        <v>300</v>
      </c>
      <c r="M56" s="76">
        <f>(J56-I56)*Sys!$B$5</f>
        <v>34.554383170747883</v>
      </c>
      <c r="N56" s="5" t="str">
        <f t="shared" si="22"/>
        <v>3</v>
      </c>
    </row>
    <row r="57" spans="1:14" ht="18" customHeight="1" outlineLevel="1" x14ac:dyDescent="0.25">
      <c r="A57" s="5" t="s">
        <v>128</v>
      </c>
      <c r="B57" s="5">
        <v>11</v>
      </c>
      <c r="C57" s="30" t="str">
        <f t="shared" si="19"/>
        <v>3431</v>
      </c>
      <c r="D57" s="30" t="str">
        <f t="shared" si="20"/>
        <v>3</v>
      </c>
      <c r="E57" s="30" t="str">
        <f t="shared" si="21"/>
        <v>34</v>
      </c>
      <c r="F57" s="24">
        <f t="shared" si="15"/>
        <v>33</v>
      </c>
      <c r="G57" s="25" t="s">
        <v>139</v>
      </c>
      <c r="H57" s="5" t="s">
        <v>110</v>
      </c>
      <c r="I57" s="72">
        <v>1691</v>
      </c>
      <c r="J57" s="72">
        <v>1700</v>
      </c>
      <c r="K57" s="72">
        <v>1700</v>
      </c>
      <c r="L57" s="72">
        <v>1700</v>
      </c>
      <c r="M57" s="76">
        <f>(J57-I57)*Sys!$B$5</f>
        <v>9</v>
      </c>
      <c r="N57" s="5" t="str">
        <f t="shared" si="22"/>
        <v>3</v>
      </c>
    </row>
    <row r="58" spans="1:14" ht="18" customHeight="1" outlineLevel="1" x14ac:dyDescent="0.25">
      <c r="A58" s="5" t="s">
        <v>128</v>
      </c>
      <c r="B58" s="5">
        <v>11</v>
      </c>
      <c r="C58" s="30" t="str">
        <f t="shared" si="19"/>
        <v>3432</v>
      </c>
      <c r="D58" s="30" t="str">
        <f t="shared" si="20"/>
        <v>3</v>
      </c>
      <c r="E58" s="30" t="str">
        <f t="shared" si="21"/>
        <v>34</v>
      </c>
      <c r="F58" s="24">
        <f t="shared" si="15"/>
        <v>34</v>
      </c>
      <c r="G58" s="25" t="s">
        <v>121</v>
      </c>
      <c r="H58" s="5" t="s">
        <v>111</v>
      </c>
      <c r="I58" s="72">
        <v>216</v>
      </c>
      <c r="J58" s="72"/>
      <c r="K58" s="72"/>
      <c r="L58" s="72"/>
      <c r="M58" s="76">
        <f>(J58-I58)*Sys!$B$5</f>
        <v>-216</v>
      </c>
      <c r="N58" s="5" t="str">
        <f t="shared" si="22"/>
        <v>3</v>
      </c>
    </row>
    <row r="59" spans="1:14" ht="18" customHeight="1" outlineLevel="1" x14ac:dyDescent="0.25">
      <c r="A59" s="5" t="s">
        <v>128</v>
      </c>
      <c r="B59" s="5">
        <v>11</v>
      </c>
      <c r="C59" s="30" t="str">
        <f t="shared" si="19"/>
        <v>3433</v>
      </c>
      <c r="D59" s="30" t="str">
        <f t="shared" si="20"/>
        <v>3</v>
      </c>
      <c r="E59" s="30" t="str">
        <f t="shared" si="21"/>
        <v>34</v>
      </c>
      <c r="F59" s="24">
        <f t="shared" si="15"/>
        <v>35</v>
      </c>
      <c r="G59" s="25" t="s">
        <v>141</v>
      </c>
      <c r="H59" s="5" t="s">
        <v>142</v>
      </c>
      <c r="I59" s="72">
        <v>2.654456168292521</v>
      </c>
      <c r="J59" s="72">
        <v>4</v>
      </c>
      <c r="K59" s="72">
        <v>4</v>
      </c>
      <c r="L59" s="72">
        <v>4</v>
      </c>
      <c r="M59" s="76">
        <f>(J59-I59)*Sys!$B$5</f>
        <v>1.345543831707479</v>
      </c>
      <c r="N59" s="5" t="str">
        <f t="shared" si="22"/>
        <v>3</v>
      </c>
    </row>
    <row r="60" spans="1:14" ht="18" customHeight="1" x14ac:dyDescent="0.25">
      <c r="A60" s="5" t="s">
        <v>128</v>
      </c>
      <c r="B60" s="5">
        <v>11</v>
      </c>
      <c r="F60" s="31"/>
      <c r="G60" s="32"/>
      <c r="H60" s="33" t="s">
        <v>87</v>
      </c>
      <c r="I60" s="73">
        <f t="shared" ref="I60" si="23">SUM(I61:I68)</f>
        <v>14589.912336585041</v>
      </c>
      <c r="J60" s="73">
        <f t="shared" ref="J60:M60" si="24">SUM(J61:J68)</f>
        <v>12600</v>
      </c>
      <c r="K60" s="73">
        <f t="shared" si="24"/>
        <v>12600</v>
      </c>
      <c r="L60" s="73">
        <f t="shared" si="24"/>
        <v>12600</v>
      </c>
      <c r="M60" s="73">
        <f t="shared" si="24"/>
        <v>-1989.9123365850417</v>
      </c>
      <c r="N60" s="5" t="str">
        <f t="shared" si="22"/>
        <v/>
      </c>
    </row>
    <row r="61" spans="1:14" ht="18" customHeight="1" outlineLevel="1" x14ac:dyDescent="0.25">
      <c r="A61" s="5" t="s">
        <v>128</v>
      </c>
      <c r="B61" s="5">
        <v>11</v>
      </c>
      <c r="C61" s="30" t="str">
        <f t="shared" ref="C61:C68" si="25">G61</f>
        <v>4124</v>
      </c>
      <c r="D61" s="30" t="str">
        <f t="shared" ref="D61:D68" si="26">LEFT(C61,1)</f>
        <v>4</v>
      </c>
      <c r="E61" s="30" t="str">
        <f t="shared" ref="E61:E68" si="27">LEFT(C61,2)</f>
        <v>41</v>
      </c>
      <c r="F61" s="24">
        <f t="shared" ref="F61:F68" si="28">F60+1</f>
        <v>1</v>
      </c>
      <c r="G61" s="25" t="s">
        <v>143</v>
      </c>
      <c r="H61" s="5" t="s">
        <v>144</v>
      </c>
      <c r="I61" s="72">
        <v>2244</v>
      </c>
      <c r="J61" s="72"/>
      <c r="K61" s="72"/>
      <c r="L61" s="72"/>
      <c r="M61" s="76">
        <f>(J61-I61)*Sys!$B$5</f>
        <v>-2244</v>
      </c>
      <c r="N61" s="5" t="str">
        <f t="shared" si="22"/>
        <v>4</v>
      </c>
    </row>
    <row r="62" spans="1:14" ht="18" customHeight="1" outlineLevel="1" x14ac:dyDescent="0.25">
      <c r="A62" s="5" t="s">
        <v>128</v>
      </c>
      <c r="B62" s="5">
        <v>11</v>
      </c>
      <c r="C62" s="30" t="str">
        <f t="shared" si="25"/>
        <v>4221</v>
      </c>
      <c r="D62" s="30" t="str">
        <f t="shared" si="26"/>
        <v>4</v>
      </c>
      <c r="E62" s="30" t="str">
        <f t="shared" si="27"/>
        <v>42</v>
      </c>
      <c r="F62" s="24">
        <f t="shared" si="28"/>
        <v>2</v>
      </c>
      <c r="G62" s="25" t="s">
        <v>112</v>
      </c>
      <c r="H62" s="5" t="s">
        <v>113</v>
      </c>
      <c r="I62" s="72">
        <v>2400</v>
      </c>
      <c r="J62" s="72">
        <v>2400</v>
      </c>
      <c r="K62" s="72">
        <v>2400</v>
      </c>
      <c r="L62" s="72">
        <v>2400</v>
      </c>
      <c r="M62" s="76">
        <f>(J62-I62)*Sys!$B$5</f>
        <v>0</v>
      </c>
      <c r="N62" s="5" t="str">
        <f t="shared" si="22"/>
        <v>4</v>
      </c>
    </row>
    <row r="63" spans="1:14" ht="18" customHeight="1" outlineLevel="1" x14ac:dyDescent="0.25">
      <c r="A63" s="5" t="s">
        <v>128</v>
      </c>
      <c r="B63" s="5">
        <v>11</v>
      </c>
      <c r="C63" s="30" t="str">
        <f t="shared" si="25"/>
        <v>4222</v>
      </c>
      <c r="D63" s="30" t="str">
        <f t="shared" si="26"/>
        <v>4</v>
      </c>
      <c r="E63" s="30" t="str">
        <f t="shared" si="27"/>
        <v>42</v>
      </c>
      <c r="F63" s="24">
        <f t="shared" si="28"/>
        <v>3</v>
      </c>
      <c r="G63" s="25" t="s">
        <v>114</v>
      </c>
      <c r="H63" s="5" t="s">
        <v>115</v>
      </c>
      <c r="I63" s="72">
        <v>364</v>
      </c>
      <c r="J63" s="72">
        <v>400</v>
      </c>
      <c r="K63" s="72">
        <v>400</v>
      </c>
      <c r="L63" s="72">
        <v>400</v>
      </c>
      <c r="M63" s="76">
        <f>(J63-I63)*Sys!$B$5</f>
        <v>36</v>
      </c>
      <c r="N63" s="5" t="str">
        <f t="shared" si="22"/>
        <v>4</v>
      </c>
    </row>
    <row r="64" spans="1:14" ht="18" customHeight="1" outlineLevel="1" x14ac:dyDescent="0.25">
      <c r="A64" s="5" t="s">
        <v>128</v>
      </c>
      <c r="B64" s="5">
        <v>11</v>
      </c>
      <c r="C64" s="30" t="str">
        <f t="shared" si="25"/>
        <v>4223</v>
      </c>
      <c r="D64" s="30" t="str">
        <f t="shared" si="26"/>
        <v>4</v>
      </c>
      <c r="E64" s="30" t="str">
        <f t="shared" si="27"/>
        <v>42</v>
      </c>
      <c r="F64" s="24">
        <f t="shared" si="28"/>
        <v>4</v>
      </c>
      <c r="G64" s="25" t="s">
        <v>145</v>
      </c>
      <c r="H64" s="5" t="s">
        <v>146</v>
      </c>
      <c r="I64" s="72">
        <v>364</v>
      </c>
      <c r="J64" s="72">
        <v>400</v>
      </c>
      <c r="K64" s="72">
        <v>400</v>
      </c>
      <c r="L64" s="72">
        <v>400</v>
      </c>
      <c r="M64" s="76">
        <f>(J64-I64)*Sys!$B$5</f>
        <v>36</v>
      </c>
      <c r="N64" s="5" t="str">
        <f t="shared" si="22"/>
        <v>4</v>
      </c>
    </row>
    <row r="65" spans="1:14" ht="18" customHeight="1" outlineLevel="1" x14ac:dyDescent="0.25">
      <c r="A65" s="5" t="s">
        <v>128</v>
      </c>
      <c r="B65" s="5">
        <v>11</v>
      </c>
      <c r="C65" s="30" t="str">
        <f t="shared" si="25"/>
        <v>4225</v>
      </c>
      <c r="D65" s="30" t="str">
        <f t="shared" si="26"/>
        <v>4</v>
      </c>
      <c r="E65" s="30" t="str">
        <f t="shared" si="27"/>
        <v>42</v>
      </c>
      <c r="F65" s="24">
        <f t="shared" si="28"/>
        <v>5</v>
      </c>
      <c r="G65" s="25" t="s">
        <v>88</v>
      </c>
      <c r="H65" s="5" t="s">
        <v>89</v>
      </c>
      <c r="I65" s="72">
        <v>2982</v>
      </c>
      <c r="J65" s="72">
        <v>3000</v>
      </c>
      <c r="K65" s="72">
        <v>3000</v>
      </c>
      <c r="L65" s="72">
        <v>3000</v>
      </c>
      <c r="M65" s="76">
        <f>(J65-I65)*Sys!$B$5</f>
        <v>18</v>
      </c>
      <c r="N65" s="5" t="str">
        <f t="shared" si="22"/>
        <v>4</v>
      </c>
    </row>
    <row r="66" spans="1:14" ht="18" customHeight="1" outlineLevel="1" x14ac:dyDescent="0.25">
      <c r="A66" s="5" t="s">
        <v>128</v>
      </c>
      <c r="B66" s="5">
        <v>11</v>
      </c>
      <c r="C66" s="30" t="str">
        <f t="shared" si="25"/>
        <v>4227</v>
      </c>
      <c r="D66" s="30" t="str">
        <f t="shared" si="26"/>
        <v>4</v>
      </c>
      <c r="E66" s="30" t="str">
        <f t="shared" si="27"/>
        <v>42</v>
      </c>
      <c r="F66" s="24">
        <f t="shared" si="28"/>
        <v>6</v>
      </c>
      <c r="G66" s="25" t="s">
        <v>116</v>
      </c>
      <c r="H66" s="5" t="s">
        <v>117</v>
      </c>
      <c r="I66" s="72">
        <v>927</v>
      </c>
      <c r="J66" s="72">
        <v>1000</v>
      </c>
      <c r="K66" s="72">
        <v>1000</v>
      </c>
      <c r="L66" s="72">
        <v>1000</v>
      </c>
      <c r="M66" s="76">
        <f>(J66-I66)*Sys!$B$5</f>
        <v>73</v>
      </c>
      <c r="N66" s="5" t="str">
        <f t="shared" si="22"/>
        <v>4</v>
      </c>
    </row>
    <row r="67" spans="1:14" ht="18" customHeight="1" outlineLevel="1" x14ac:dyDescent="0.25">
      <c r="A67" s="5" t="s">
        <v>128</v>
      </c>
      <c r="B67" s="5">
        <v>11</v>
      </c>
      <c r="C67" s="30" t="str">
        <f t="shared" si="25"/>
        <v>4241</v>
      </c>
      <c r="D67" s="30" t="str">
        <f t="shared" si="26"/>
        <v>4</v>
      </c>
      <c r="E67" s="30" t="str">
        <f t="shared" si="27"/>
        <v>42</v>
      </c>
      <c r="F67" s="24">
        <f t="shared" si="28"/>
        <v>7</v>
      </c>
      <c r="G67" s="25" t="s">
        <v>90</v>
      </c>
      <c r="H67" s="5" t="s">
        <v>91</v>
      </c>
      <c r="I67" s="72">
        <v>1327.2280841462605</v>
      </c>
      <c r="J67" s="72">
        <v>1400</v>
      </c>
      <c r="K67" s="72">
        <v>1400</v>
      </c>
      <c r="L67" s="72">
        <v>1400</v>
      </c>
      <c r="M67" s="76">
        <f>(J67-I67)*Sys!$B$5</f>
        <v>72.771915853739529</v>
      </c>
      <c r="N67" s="5" t="str">
        <f t="shared" si="22"/>
        <v>4</v>
      </c>
    </row>
    <row r="68" spans="1:14" ht="18" customHeight="1" outlineLevel="1" x14ac:dyDescent="0.25">
      <c r="A68" s="5" t="s">
        <v>128</v>
      </c>
      <c r="B68" s="5">
        <v>11</v>
      </c>
      <c r="C68" s="30" t="str">
        <f t="shared" si="25"/>
        <v>4262</v>
      </c>
      <c r="D68" s="30" t="str">
        <f t="shared" si="26"/>
        <v>4</v>
      </c>
      <c r="E68" s="30" t="str">
        <f t="shared" si="27"/>
        <v>42</v>
      </c>
      <c r="F68" s="24">
        <f t="shared" si="28"/>
        <v>8</v>
      </c>
      <c r="G68" s="25" t="s">
        <v>126</v>
      </c>
      <c r="H68" s="5" t="s">
        <v>147</v>
      </c>
      <c r="I68" s="72">
        <v>3981.6842524387812</v>
      </c>
      <c r="J68" s="72">
        <v>4000</v>
      </c>
      <c r="K68" s="72">
        <v>4000</v>
      </c>
      <c r="L68" s="72">
        <v>4000</v>
      </c>
      <c r="M68" s="76">
        <f>(J68-I68)*Sys!$B$5</f>
        <v>18.315747561218814</v>
      </c>
      <c r="N68" s="5" t="str">
        <f t="shared" si="22"/>
        <v>4</v>
      </c>
    </row>
    <row r="69" spans="1:14" ht="27.95" customHeight="1" x14ac:dyDescent="0.25">
      <c r="A69" s="5" t="s">
        <v>64</v>
      </c>
      <c r="F69" s="77" t="s">
        <v>65</v>
      </c>
      <c r="G69" s="77"/>
      <c r="H69" s="14" t="s">
        <v>66</v>
      </c>
      <c r="I69" s="70">
        <f t="shared" ref="I69:M69" si="29">I70</f>
        <v>5308.9123365850419</v>
      </c>
      <c r="J69" s="70">
        <f t="shared" si="29"/>
        <v>0</v>
      </c>
      <c r="K69" s="70">
        <f t="shared" si="29"/>
        <v>0</v>
      </c>
      <c r="L69" s="70">
        <f t="shared" si="29"/>
        <v>0</v>
      </c>
      <c r="M69" s="70">
        <f t="shared" si="29"/>
        <v>-5308.9123365850419</v>
      </c>
      <c r="N69" s="5" t="str">
        <f t="shared" si="22"/>
        <v/>
      </c>
    </row>
    <row r="70" spans="1:14" ht="28.5" customHeight="1" x14ac:dyDescent="0.25">
      <c r="A70" s="5" t="s">
        <v>64</v>
      </c>
      <c r="F70" s="18"/>
      <c r="G70" s="19" t="s">
        <v>33</v>
      </c>
      <c r="H70" s="20" t="s">
        <v>67</v>
      </c>
      <c r="I70" s="71">
        <f t="shared" ref="I70:M70" si="30">I71+I76</f>
        <v>5308.9123365850419</v>
      </c>
      <c r="J70" s="71">
        <f t="shared" si="30"/>
        <v>0</v>
      </c>
      <c r="K70" s="71">
        <f t="shared" si="30"/>
        <v>0</v>
      </c>
      <c r="L70" s="71">
        <f t="shared" si="30"/>
        <v>0</v>
      </c>
      <c r="M70" s="71">
        <f t="shared" si="30"/>
        <v>-5308.9123365850419</v>
      </c>
      <c r="N70" s="5" t="str">
        <f t="shared" si="22"/>
        <v>I</v>
      </c>
    </row>
    <row r="71" spans="1:14" ht="18" customHeight="1" x14ac:dyDescent="0.25">
      <c r="A71" s="5" t="s">
        <v>64</v>
      </c>
      <c r="F71" s="31"/>
      <c r="G71" s="32"/>
      <c r="H71" s="33" t="s">
        <v>49</v>
      </c>
      <c r="I71" s="73">
        <f t="shared" ref="I71:M71" si="31">SUM(I72:I75)</f>
        <v>3716.2386356095294</v>
      </c>
      <c r="J71" s="73">
        <f t="shared" si="31"/>
        <v>0</v>
      </c>
      <c r="K71" s="73">
        <f t="shared" si="31"/>
        <v>0</v>
      </c>
      <c r="L71" s="73">
        <f t="shared" si="31"/>
        <v>0</v>
      </c>
      <c r="M71" s="73">
        <f t="shared" si="31"/>
        <v>-3716.2386356095294</v>
      </c>
      <c r="N71" s="5" t="str">
        <f t="shared" si="22"/>
        <v/>
      </c>
    </row>
    <row r="72" spans="1:14" ht="18" customHeight="1" outlineLevel="1" x14ac:dyDescent="0.25">
      <c r="A72" s="5" t="s">
        <v>64</v>
      </c>
      <c r="B72" s="5">
        <v>51</v>
      </c>
      <c r="C72" s="30" t="str">
        <f t="shared" ref="C72:C75" si="32">G72</f>
        <v>3111</v>
      </c>
      <c r="D72" s="30" t="str">
        <f t="shared" ref="D72:D75" si="33">LEFT(C72,1)</f>
        <v>3</v>
      </c>
      <c r="E72" s="30" t="str">
        <f t="shared" ref="E72:E75" si="34">LEFT(C72,2)</f>
        <v>31</v>
      </c>
      <c r="F72" s="24">
        <f t="shared" ref="F72:F75" si="35">F71+1</f>
        <v>1</v>
      </c>
      <c r="G72" s="25" t="s">
        <v>50</v>
      </c>
      <c r="H72" s="5" t="s">
        <v>51</v>
      </c>
      <c r="I72" s="72">
        <v>2362.4659897803435</v>
      </c>
      <c r="J72" s="72"/>
      <c r="K72" s="72"/>
      <c r="L72" s="72"/>
      <c r="M72" s="76">
        <f>(J72-I72)*Sys!$B$5</f>
        <v>-2362.4659897803435</v>
      </c>
      <c r="N72" s="5" t="str">
        <f t="shared" ref="N72:N103" si="36">LEFT(G72,1)</f>
        <v>3</v>
      </c>
    </row>
    <row r="73" spans="1:14" ht="18" customHeight="1" outlineLevel="1" x14ac:dyDescent="0.25">
      <c r="A73" s="5" t="s">
        <v>64</v>
      </c>
      <c r="B73" s="5">
        <v>51</v>
      </c>
      <c r="C73" s="30" t="str">
        <f t="shared" si="32"/>
        <v>3132</v>
      </c>
      <c r="D73" s="30" t="str">
        <f t="shared" si="33"/>
        <v>3</v>
      </c>
      <c r="E73" s="30" t="str">
        <f t="shared" si="34"/>
        <v>31</v>
      </c>
      <c r="F73" s="24">
        <f t="shared" si="35"/>
        <v>2</v>
      </c>
      <c r="G73" s="25" t="s">
        <v>54</v>
      </c>
      <c r="H73" s="5" t="s">
        <v>55</v>
      </c>
      <c r="I73" s="72">
        <v>389.8068883137567</v>
      </c>
      <c r="J73" s="72"/>
      <c r="K73" s="72"/>
      <c r="L73" s="72"/>
      <c r="M73" s="76">
        <f>(J73-I73)*Sys!$B$5</f>
        <v>-389.8068883137567</v>
      </c>
      <c r="N73" s="5" t="str">
        <f t="shared" si="36"/>
        <v>3</v>
      </c>
    </row>
    <row r="74" spans="1:14" ht="18" customHeight="1" outlineLevel="1" x14ac:dyDescent="0.25">
      <c r="A74" s="5" t="s">
        <v>64</v>
      </c>
      <c r="B74" s="5">
        <v>51</v>
      </c>
      <c r="C74" s="30" t="str">
        <f t="shared" si="32"/>
        <v>3212</v>
      </c>
      <c r="D74" s="30" t="str">
        <f t="shared" si="33"/>
        <v>3</v>
      </c>
      <c r="E74" s="30" t="str">
        <f t="shared" si="34"/>
        <v>32</v>
      </c>
      <c r="F74" s="24">
        <f t="shared" si="35"/>
        <v>3</v>
      </c>
      <c r="G74" s="25" t="s">
        <v>56</v>
      </c>
      <c r="H74" s="5" t="s">
        <v>70</v>
      </c>
      <c r="I74" s="72">
        <v>76.979228880483106</v>
      </c>
      <c r="J74" s="72"/>
      <c r="K74" s="72"/>
      <c r="L74" s="72"/>
      <c r="M74" s="76">
        <f>(J74-I74)*Sys!$B$5</f>
        <v>-76.979228880483106</v>
      </c>
      <c r="N74" s="5" t="str">
        <f t="shared" si="36"/>
        <v>3</v>
      </c>
    </row>
    <row r="75" spans="1:14" ht="18" customHeight="1" outlineLevel="1" x14ac:dyDescent="0.25">
      <c r="A75" s="5" t="s">
        <v>64</v>
      </c>
      <c r="B75" s="5">
        <v>51</v>
      </c>
      <c r="C75" s="30" t="str">
        <f t="shared" si="32"/>
        <v>3221</v>
      </c>
      <c r="D75" s="30" t="str">
        <f t="shared" si="33"/>
        <v>3</v>
      </c>
      <c r="E75" s="30" t="str">
        <f t="shared" si="34"/>
        <v>32</v>
      </c>
      <c r="F75" s="24">
        <f t="shared" si="35"/>
        <v>4</v>
      </c>
      <c r="G75" s="25" t="s">
        <v>73</v>
      </c>
      <c r="H75" s="5" t="s">
        <v>74</v>
      </c>
      <c r="I75" s="72">
        <v>886.9865286349459</v>
      </c>
      <c r="J75" s="72"/>
      <c r="K75" s="72"/>
      <c r="L75" s="72"/>
      <c r="M75" s="76">
        <f>(J75-I75)*Sys!$B$5</f>
        <v>-886.9865286349459</v>
      </c>
      <c r="N75" s="5" t="str">
        <f t="shared" si="36"/>
        <v>3</v>
      </c>
    </row>
    <row r="76" spans="1:14" ht="18" customHeight="1" x14ac:dyDescent="0.25">
      <c r="A76" s="5" t="s">
        <v>64</v>
      </c>
      <c r="B76" s="5">
        <v>51</v>
      </c>
      <c r="F76" s="31"/>
      <c r="G76" s="32"/>
      <c r="H76" s="33" t="s">
        <v>87</v>
      </c>
      <c r="I76" s="73">
        <f t="shared" ref="I76:M76" si="37">SUM(I77:I77)</f>
        <v>1592.6737009755125</v>
      </c>
      <c r="J76" s="73">
        <f t="shared" si="37"/>
        <v>0</v>
      </c>
      <c r="K76" s="73">
        <f t="shared" si="37"/>
        <v>0</v>
      </c>
      <c r="L76" s="73">
        <f t="shared" si="37"/>
        <v>0</v>
      </c>
      <c r="M76" s="73">
        <f t="shared" si="37"/>
        <v>-1592.6737009755125</v>
      </c>
      <c r="N76" s="5" t="str">
        <f t="shared" si="36"/>
        <v/>
      </c>
    </row>
    <row r="77" spans="1:14" ht="18" customHeight="1" outlineLevel="1" x14ac:dyDescent="0.25">
      <c r="A77" s="5" t="s">
        <v>64</v>
      </c>
      <c r="B77" s="5">
        <v>51</v>
      </c>
      <c r="C77" s="30" t="str">
        <f t="shared" ref="C77" si="38">G77</f>
        <v>4225</v>
      </c>
      <c r="D77" s="30" t="str">
        <f t="shared" ref="D77" si="39">LEFT(C77,1)</f>
        <v>4</v>
      </c>
      <c r="E77" s="30" t="str">
        <f t="shared" ref="E77" si="40">LEFT(C77,2)</f>
        <v>42</v>
      </c>
      <c r="F77" s="24">
        <f t="shared" ref="F77" si="41">F76+1</f>
        <v>1</v>
      </c>
      <c r="G77" s="25" t="s">
        <v>88</v>
      </c>
      <c r="H77" s="5" t="s">
        <v>89</v>
      </c>
      <c r="I77" s="72">
        <v>1592.6737009755125</v>
      </c>
      <c r="J77" s="72"/>
      <c r="K77" s="72"/>
      <c r="L77" s="72"/>
      <c r="M77" s="76">
        <f>(J77-I77)*Sys!$B$5</f>
        <v>-1592.6737009755125</v>
      </c>
      <c r="N77" s="5" t="str">
        <f t="shared" si="36"/>
        <v>4</v>
      </c>
    </row>
    <row r="78" spans="1:14" ht="27.95" customHeight="1" x14ac:dyDescent="0.25">
      <c r="A78" s="5" t="s">
        <v>94</v>
      </c>
      <c r="F78" s="77" t="s">
        <v>94</v>
      </c>
      <c r="G78" s="77"/>
      <c r="H78" s="14" t="s">
        <v>48</v>
      </c>
      <c r="I78" s="70">
        <f t="shared" ref="I78:M78" si="42">I79+I108</f>
        <v>414819.165173535</v>
      </c>
      <c r="J78" s="70">
        <f t="shared" si="42"/>
        <v>520520</v>
      </c>
      <c r="K78" s="70">
        <f t="shared" si="42"/>
        <v>381420</v>
      </c>
      <c r="L78" s="70">
        <f t="shared" si="42"/>
        <v>324420</v>
      </c>
      <c r="M78" s="70">
        <f t="shared" si="42"/>
        <v>105700.83482646494</v>
      </c>
      <c r="N78" s="5" t="str">
        <f t="shared" si="36"/>
        <v/>
      </c>
    </row>
    <row r="79" spans="1:14" ht="28.5" customHeight="1" x14ac:dyDescent="0.25">
      <c r="A79" s="5" t="s">
        <v>94</v>
      </c>
      <c r="B79" s="5">
        <v>31</v>
      </c>
      <c r="F79" s="18"/>
      <c r="G79" s="19" t="s">
        <v>18</v>
      </c>
      <c r="H79" s="20" t="s">
        <v>19</v>
      </c>
      <c r="I79" s="71">
        <f t="shared" ref="I79:M79" si="43">I80+I103</f>
        <v>186450.9921029929</v>
      </c>
      <c r="J79" s="71">
        <f t="shared" si="43"/>
        <v>300420</v>
      </c>
      <c r="K79" s="71">
        <f t="shared" si="43"/>
        <v>300420</v>
      </c>
      <c r="L79" s="71">
        <f t="shared" si="43"/>
        <v>300420</v>
      </c>
      <c r="M79" s="71">
        <f t="shared" si="43"/>
        <v>113969.0078970071</v>
      </c>
      <c r="N79" s="5" t="str">
        <f t="shared" si="36"/>
        <v>I</v>
      </c>
    </row>
    <row r="80" spans="1:14" ht="18" customHeight="1" x14ac:dyDescent="0.25">
      <c r="A80" s="5" t="s">
        <v>94</v>
      </c>
      <c r="B80" s="5">
        <v>31</v>
      </c>
      <c r="F80" s="31"/>
      <c r="G80" s="32"/>
      <c r="H80" s="33" t="s">
        <v>49</v>
      </c>
      <c r="I80" s="73">
        <f t="shared" ref="I80:M80" si="44">SUM(I81:I102)</f>
        <v>161142.07976640784</v>
      </c>
      <c r="J80" s="73">
        <f t="shared" si="44"/>
        <v>235220</v>
      </c>
      <c r="K80" s="73">
        <f t="shared" si="44"/>
        <v>255220</v>
      </c>
      <c r="L80" s="73">
        <f t="shared" si="44"/>
        <v>255220</v>
      </c>
      <c r="M80" s="73">
        <f t="shared" si="44"/>
        <v>74077.920233592144</v>
      </c>
      <c r="N80" s="5" t="str">
        <f t="shared" si="36"/>
        <v/>
      </c>
    </row>
    <row r="81" spans="1:15" ht="18" customHeight="1" outlineLevel="1" x14ac:dyDescent="0.25">
      <c r="A81" s="5" t="s">
        <v>94</v>
      </c>
      <c r="B81" s="5">
        <v>31</v>
      </c>
      <c r="C81" s="38" t="str">
        <f t="shared" ref="C81:C102" si="45">G81</f>
        <v>3111</v>
      </c>
      <c r="D81" s="30" t="str">
        <f t="shared" ref="D81:D102" si="46">LEFT(C81,1)</f>
        <v>3</v>
      </c>
      <c r="E81" s="30" t="str">
        <f t="shared" ref="E81:E102" si="47">LEFT(C81,2)</f>
        <v>31</v>
      </c>
      <c r="F81" s="24">
        <f t="shared" ref="F81:F102" si="48">F80+1</f>
        <v>1</v>
      </c>
      <c r="G81" s="37" t="s">
        <v>50</v>
      </c>
      <c r="H81" s="5" t="s">
        <v>51</v>
      </c>
      <c r="I81" s="72">
        <v>9014.3280822380129</v>
      </c>
      <c r="J81" s="72">
        <v>24000</v>
      </c>
      <c r="K81" s="72">
        <v>24000</v>
      </c>
      <c r="L81" s="72">
        <v>24000</v>
      </c>
      <c r="M81" s="76">
        <f>(J81-I81)*Sys!$B$5</f>
        <v>14985.671917761987</v>
      </c>
      <c r="N81" s="5" t="str">
        <f t="shared" si="36"/>
        <v>3</v>
      </c>
    </row>
    <row r="82" spans="1:15" ht="18" customHeight="1" outlineLevel="1" x14ac:dyDescent="0.25">
      <c r="A82" s="5" t="s">
        <v>94</v>
      </c>
      <c r="B82" s="5">
        <v>31</v>
      </c>
      <c r="C82" s="38" t="str">
        <f t="shared" si="45"/>
        <v>3132</v>
      </c>
      <c r="D82" s="30" t="str">
        <f t="shared" si="46"/>
        <v>3</v>
      </c>
      <c r="E82" s="30" t="str">
        <f t="shared" si="47"/>
        <v>31</v>
      </c>
      <c r="F82" s="24">
        <f t="shared" si="48"/>
        <v>2</v>
      </c>
      <c r="G82" s="37" t="s">
        <v>54</v>
      </c>
      <c r="H82" s="5" t="s">
        <v>55</v>
      </c>
      <c r="I82" s="72">
        <v>1487.3641335692723</v>
      </c>
      <c r="J82" s="72">
        <v>4000</v>
      </c>
      <c r="K82" s="72">
        <v>4000</v>
      </c>
      <c r="L82" s="72">
        <v>4000</v>
      </c>
      <c r="M82" s="76">
        <f>(J82-I82)*Sys!$B$5</f>
        <v>2512.6358664307277</v>
      </c>
      <c r="N82" s="5" t="str">
        <f t="shared" si="36"/>
        <v>3</v>
      </c>
    </row>
    <row r="83" spans="1:15" ht="18" customHeight="1" outlineLevel="1" x14ac:dyDescent="0.25">
      <c r="A83" s="5" t="s">
        <v>94</v>
      </c>
      <c r="B83" s="5">
        <v>31</v>
      </c>
      <c r="C83" s="38" t="str">
        <f t="shared" si="45"/>
        <v>3211</v>
      </c>
      <c r="D83" s="30" t="str">
        <f t="shared" si="46"/>
        <v>3</v>
      </c>
      <c r="E83" s="30" t="str">
        <f t="shared" si="47"/>
        <v>32</v>
      </c>
      <c r="F83" s="24">
        <f t="shared" si="48"/>
        <v>3</v>
      </c>
      <c r="G83" s="37" t="s">
        <v>68</v>
      </c>
      <c r="H83" s="5" t="s">
        <v>69</v>
      </c>
      <c r="I83" s="72">
        <v>19908.421262193908</v>
      </c>
      <c r="J83" s="72">
        <v>35000</v>
      </c>
      <c r="K83" s="72">
        <v>35000</v>
      </c>
      <c r="L83" s="72">
        <v>35000</v>
      </c>
      <c r="M83" s="76">
        <f>(J83-I83)*Sys!$B$5</f>
        <v>15091.578737806092</v>
      </c>
      <c r="N83" s="5" t="str">
        <f t="shared" si="36"/>
        <v>3</v>
      </c>
      <c r="O83" s="5" t="s">
        <v>181</v>
      </c>
    </row>
    <row r="84" spans="1:15" ht="18" customHeight="1" outlineLevel="1" x14ac:dyDescent="0.25">
      <c r="C84" s="38"/>
      <c r="F84" s="24">
        <f t="shared" si="48"/>
        <v>4</v>
      </c>
      <c r="G84" s="37">
        <v>3212</v>
      </c>
      <c r="H84" s="5" t="s">
        <v>70</v>
      </c>
      <c r="I84" s="72"/>
      <c r="J84" s="72">
        <v>320</v>
      </c>
      <c r="K84" s="72">
        <v>320</v>
      </c>
      <c r="L84" s="72">
        <v>320</v>
      </c>
      <c r="M84" s="76">
        <f>(J84-I84)*Sys!$B$5</f>
        <v>320</v>
      </c>
      <c r="N84" s="5" t="str">
        <f t="shared" si="36"/>
        <v>3</v>
      </c>
    </row>
    <row r="85" spans="1:15" ht="18" customHeight="1" outlineLevel="1" x14ac:dyDescent="0.25">
      <c r="A85" s="5" t="s">
        <v>94</v>
      </c>
      <c r="B85" s="5">
        <v>31</v>
      </c>
      <c r="C85" s="38" t="str">
        <f t="shared" si="45"/>
        <v>3213</v>
      </c>
      <c r="D85" s="30" t="str">
        <f t="shared" si="46"/>
        <v>3</v>
      </c>
      <c r="E85" s="30" t="str">
        <f t="shared" si="47"/>
        <v>32</v>
      </c>
      <c r="F85" s="24">
        <f t="shared" si="48"/>
        <v>5</v>
      </c>
      <c r="G85" s="37" t="s">
        <v>71</v>
      </c>
      <c r="H85" s="5" t="s">
        <v>72</v>
      </c>
      <c r="I85" s="72">
        <v>663.61404207313024</v>
      </c>
      <c r="J85" s="72">
        <v>700</v>
      </c>
      <c r="K85" s="72">
        <v>700</v>
      </c>
      <c r="L85" s="72">
        <v>700</v>
      </c>
      <c r="M85" s="76">
        <f>(J85-I85)*Sys!$B$5</f>
        <v>36.385957926869764</v>
      </c>
      <c r="N85" s="5" t="str">
        <f t="shared" si="36"/>
        <v>3</v>
      </c>
    </row>
    <row r="86" spans="1:15" ht="18" customHeight="1" outlineLevel="1" x14ac:dyDescent="0.25">
      <c r="A86" s="5" t="s">
        <v>94</v>
      </c>
      <c r="B86" s="5">
        <v>31</v>
      </c>
      <c r="C86" s="38" t="str">
        <f t="shared" si="45"/>
        <v>3221</v>
      </c>
      <c r="D86" s="30" t="str">
        <f t="shared" si="46"/>
        <v>3</v>
      </c>
      <c r="E86" s="30" t="str">
        <f t="shared" si="47"/>
        <v>32</v>
      </c>
      <c r="F86" s="24">
        <f t="shared" si="48"/>
        <v>6</v>
      </c>
      <c r="G86" s="37" t="s">
        <v>73</v>
      </c>
      <c r="H86" s="5" t="s">
        <v>74</v>
      </c>
      <c r="I86" s="72">
        <v>6636.1404207313026</v>
      </c>
      <c r="J86" s="72">
        <v>6700</v>
      </c>
      <c r="K86" s="72">
        <v>6700</v>
      </c>
      <c r="L86" s="72">
        <v>6700</v>
      </c>
      <c r="M86" s="76">
        <f>(J86-I86)*Sys!$B$5</f>
        <v>63.859579268697416</v>
      </c>
      <c r="N86" s="5" t="str">
        <f t="shared" si="36"/>
        <v>3</v>
      </c>
    </row>
    <row r="87" spans="1:15" ht="18" customHeight="1" outlineLevel="1" x14ac:dyDescent="0.25">
      <c r="A87" s="5" t="s">
        <v>94</v>
      </c>
      <c r="B87" s="5">
        <v>31</v>
      </c>
      <c r="C87" s="38" t="str">
        <f t="shared" si="45"/>
        <v>3223</v>
      </c>
      <c r="D87" s="30" t="str">
        <f t="shared" si="46"/>
        <v>3</v>
      </c>
      <c r="E87" s="30" t="str">
        <f t="shared" si="47"/>
        <v>32</v>
      </c>
      <c r="F87" s="24">
        <f t="shared" si="48"/>
        <v>7</v>
      </c>
      <c r="G87" s="37" t="s">
        <v>95</v>
      </c>
      <c r="H87" s="5" t="s">
        <v>96</v>
      </c>
      <c r="I87" s="72">
        <v>1327.2280841462605</v>
      </c>
      <c r="J87" s="72">
        <v>1400</v>
      </c>
      <c r="K87" s="72">
        <v>1400</v>
      </c>
      <c r="L87" s="72">
        <v>1400</v>
      </c>
      <c r="M87" s="76">
        <f>(J87-I87)*Sys!$B$5</f>
        <v>72.771915853739529</v>
      </c>
      <c r="N87" s="5" t="str">
        <f t="shared" si="36"/>
        <v>3</v>
      </c>
    </row>
    <row r="88" spans="1:15" ht="18" customHeight="1" outlineLevel="1" x14ac:dyDescent="0.25">
      <c r="A88" s="5" t="s">
        <v>94</v>
      </c>
      <c r="B88" s="5">
        <v>31</v>
      </c>
      <c r="C88" s="38">
        <f t="shared" si="45"/>
        <v>3233</v>
      </c>
      <c r="D88" s="30" t="str">
        <f t="shared" si="46"/>
        <v>3</v>
      </c>
      <c r="E88" s="30" t="str">
        <f t="shared" si="47"/>
        <v>32</v>
      </c>
      <c r="F88" s="24">
        <f t="shared" si="48"/>
        <v>8</v>
      </c>
      <c r="G88" s="37">
        <v>3233</v>
      </c>
      <c r="H88" s="5" t="s">
        <v>80</v>
      </c>
      <c r="I88" s="72">
        <v>265.44561682925212</v>
      </c>
      <c r="J88" s="72">
        <v>300</v>
      </c>
      <c r="K88" s="72">
        <v>300</v>
      </c>
      <c r="L88" s="72">
        <v>300</v>
      </c>
      <c r="M88" s="76">
        <f>(J88-I88)*Sys!$B$5</f>
        <v>34.554383170747883</v>
      </c>
      <c r="N88" s="5" t="str">
        <f t="shared" si="36"/>
        <v>3</v>
      </c>
    </row>
    <row r="89" spans="1:15" ht="18" customHeight="1" outlineLevel="1" x14ac:dyDescent="0.25">
      <c r="A89" s="5" t="s">
        <v>94</v>
      </c>
      <c r="B89" s="5">
        <v>31</v>
      </c>
      <c r="C89" s="38" t="str">
        <f t="shared" si="45"/>
        <v>3224</v>
      </c>
      <c r="D89" s="30" t="str">
        <f t="shared" si="46"/>
        <v>3</v>
      </c>
      <c r="E89" s="30" t="str">
        <f t="shared" si="47"/>
        <v>32</v>
      </c>
      <c r="F89" s="24">
        <f t="shared" si="48"/>
        <v>9</v>
      </c>
      <c r="G89" s="37" t="s">
        <v>97</v>
      </c>
      <c r="H89" s="5" t="s">
        <v>98</v>
      </c>
      <c r="I89" s="72">
        <v>265.44561682925212</v>
      </c>
      <c r="J89" s="72">
        <v>300</v>
      </c>
      <c r="K89" s="72">
        <v>300</v>
      </c>
      <c r="L89" s="72">
        <v>300</v>
      </c>
      <c r="M89" s="76">
        <f>(J89-I89)*Sys!$B$5</f>
        <v>34.554383170747883</v>
      </c>
      <c r="N89" s="5" t="str">
        <f t="shared" si="36"/>
        <v>3</v>
      </c>
    </row>
    <row r="90" spans="1:15" ht="18" customHeight="1" outlineLevel="1" x14ac:dyDescent="0.25">
      <c r="A90" s="5" t="s">
        <v>94</v>
      </c>
      <c r="B90" s="5">
        <v>31</v>
      </c>
      <c r="C90" s="38" t="str">
        <f t="shared" si="45"/>
        <v>3225</v>
      </c>
      <c r="D90" s="30" t="str">
        <f t="shared" si="46"/>
        <v>3</v>
      </c>
      <c r="E90" s="30" t="str">
        <f t="shared" si="47"/>
        <v>32</v>
      </c>
      <c r="F90" s="24">
        <f t="shared" si="48"/>
        <v>10</v>
      </c>
      <c r="G90" s="37" t="s">
        <v>75</v>
      </c>
      <c r="H90" s="5" t="s">
        <v>76</v>
      </c>
      <c r="I90" s="72">
        <v>1327.2280841462605</v>
      </c>
      <c r="J90" s="72">
        <v>1400</v>
      </c>
      <c r="K90" s="72">
        <v>1400</v>
      </c>
      <c r="L90" s="72">
        <v>1400</v>
      </c>
      <c r="M90" s="76">
        <f>(J90-I90)*Sys!$B$5</f>
        <v>72.771915853739529</v>
      </c>
      <c r="N90" s="5" t="str">
        <f t="shared" si="36"/>
        <v>3</v>
      </c>
    </row>
    <row r="91" spans="1:15" ht="18" customHeight="1" outlineLevel="1" x14ac:dyDescent="0.25">
      <c r="A91" s="5" t="s">
        <v>94</v>
      </c>
      <c r="B91" s="5">
        <v>31</v>
      </c>
      <c r="C91" s="38" t="str">
        <f t="shared" si="45"/>
        <v>3227</v>
      </c>
      <c r="D91" s="30" t="str">
        <f t="shared" si="46"/>
        <v>3</v>
      </c>
      <c r="E91" s="30" t="str">
        <f t="shared" si="47"/>
        <v>32</v>
      </c>
      <c r="F91" s="24">
        <f t="shared" si="48"/>
        <v>11</v>
      </c>
      <c r="G91" s="37" t="s">
        <v>99</v>
      </c>
      <c r="H91" s="5" t="s">
        <v>100</v>
      </c>
      <c r="I91" s="72">
        <v>265.44561682925212</v>
      </c>
      <c r="J91" s="72">
        <v>300</v>
      </c>
      <c r="K91" s="72">
        <v>300</v>
      </c>
      <c r="L91" s="72">
        <v>300</v>
      </c>
      <c r="M91" s="76">
        <f>(J91-I91)*Sys!$B$5</f>
        <v>34.554383170747883</v>
      </c>
      <c r="N91" s="5" t="str">
        <f t="shared" si="36"/>
        <v>3</v>
      </c>
    </row>
    <row r="92" spans="1:15" ht="18" customHeight="1" outlineLevel="1" x14ac:dyDescent="0.25">
      <c r="A92" s="5" t="s">
        <v>94</v>
      </c>
      <c r="B92" s="5">
        <v>31</v>
      </c>
      <c r="C92" s="38" t="str">
        <f t="shared" si="45"/>
        <v>3231</v>
      </c>
      <c r="D92" s="30" t="str">
        <f t="shared" si="46"/>
        <v>3</v>
      </c>
      <c r="E92" s="30" t="str">
        <f t="shared" si="47"/>
        <v>32</v>
      </c>
      <c r="F92" s="24">
        <f t="shared" si="48"/>
        <v>12</v>
      </c>
      <c r="G92" s="37" t="s">
        <v>101</v>
      </c>
      <c r="H92" s="5" t="s">
        <v>102</v>
      </c>
      <c r="I92" s="72">
        <v>1327.2280841462605</v>
      </c>
      <c r="J92" s="72">
        <v>1400</v>
      </c>
      <c r="K92" s="72">
        <v>1400</v>
      </c>
      <c r="L92" s="72">
        <v>1400</v>
      </c>
      <c r="M92" s="76">
        <f>(J92-I92)*Sys!$B$5</f>
        <v>72.771915853739529</v>
      </c>
      <c r="N92" s="5" t="str">
        <f t="shared" si="36"/>
        <v>3</v>
      </c>
    </row>
    <row r="93" spans="1:15" ht="18" customHeight="1" outlineLevel="1" x14ac:dyDescent="0.25">
      <c r="A93" s="5" t="s">
        <v>94</v>
      </c>
      <c r="B93" s="5">
        <v>31</v>
      </c>
      <c r="C93" s="38" t="str">
        <f t="shared" si="45"/>
        <v>3232</v>
      </c>
      <c r="D93" s="30" t="str">
        <f t="shared" si="46"/>
        <v>3</v>
      </c>
      <c r="E93" s="30" t="str">
        <f t="shared" si="47"/>
        <v>32</v>
      </c>
      <c r="F93" s="24">
        <f t="shared" si="48"/>
        <v>13</v>
      </c>
      <c r="G93" s="37" t="s">
        <v>77</v>
      </c>
      <c r="H93" s="5" t="s">
        <v>78</v>
      </c>
      <c r="I93" s="72">
        <v>530.89123365850423</v>
      </c>
      <c r="J93" s="72">
        <v>1000</v>
      </c>
      <c r="K93" s="72">
        <v>1000</v>
      </c>
      <c r="L93" s="72">
        <v>1000</v>
      </c>
      <c r="M93" s="76">
        <f>(J93-I93)*Sys!$B$5</f>
        <v>469.10876634149577</v>
      </c>
      <c r="N93" s="5" t="str">
        <f t="shared" si="36"/>
        <v>3</v>
      </c>
    </row>
    <row r="94" spans="1:15" ht="18" customHeight="1" outlineLevel="1" x14ac:dyDescent="0.25">
      <c r="A94" s="5" t="s">
        <v>94</v>
      </c>
      <c r="B94" s="5">
        <v>31</v>
      </c>
      <c r="C94" s="38" t="str">
        <f t="shared" si="45"/>
        <v>3235</v>
      </c>
      <c r="D94" s="30" t="str">
        <f t="shared" si="46"/>
        <v>3</v>
      </c>
      <c r="E94" s="30" t="str">
        <f t="shared" si="47"/>
        <v>32</v>
      </c>
      <c r="F94" s="24">
        <f t="shared" si="48"/>
        <v>14</v>
      </c>
      <c r="G94" s="37" t="s">
        <v>103</v>
      </c>
      <c r="H94" s="5" t="s">
        <v>104</v>
      </c>
      <c r="I94" s="72">
        <v>7963.3685048775624</v>
      </c>
      <c r="J94" s="72">
        <v>8000</v>
      </c>
      <c r="K94" s="72">
        <v>8000</v>
      </c>
      <c r="L94" s="72">
        <v>8000</v>
      </c>
      <c r="M94" s="76">
        <f>(J94-I94)*Sys!$B$5</f>
        <v>36.631495122437627</v>
      </c>
      <c r="N94" s="5" t="str">
        <f t="shared" si="36"/>
        <v>3</v>
      </c>
    </row>
    <row r="95" spans="1:15" ht="18" customHeight="1" outlineLevel="1" x14ac:dyDescent="0.25">
      <c r="A95" s="5" t="s">
        <v>94</v>
      </c>
      <c r="B95" s="5">
        <v>31</v>
      </c>
      <c r="C95" s="38" t="str">
        <f t="shared" si="45"/>
        <v>3237</v>
      </c>
      <c r="D95" s="30" t="str">
        <f t="shared" si="46"/>
        <v>3</v>
      </c>
      <c r="E95" s="30" t="str">
        <f t="shared" si="47"/>
        <v>32</v>
      </c>
      <c r="F95" s="24">
        <f t="shared" si="48"/>
        <v>15</v>
      </c>
      <c r="G95" s="37" t="s">
        <v>62</v>
      </c>
      <c r="H95" s="5" t="s">
        <v>63</v>
      </c>
      <c r="I95" s="72">
        <v>70343.088459751802</v>
      </c>
      <c r="J95" s="72">
        <v>100000</v>
      </c>
      <c r="K95" s="72">
        <v>110000</v>
      </c>
      <c r="L95" s="72">
        <v>110000</v>
      </c>
      <c r="M95" s="76">
        <f>(J95-I95)*Sys!$B$5</f>
        <v>29656.911540248198</v>
      </c>
      <c r="N95" s="5" t="str">
        <f t="shared" si="36"/>
        <v>3</v>
      </c>
      <c r="O95" s="5" t="s">
        <v>182</v>
      </c>
    </row>
    <row r="96" spans="1:15" ht="18" customHeight="1" outlineLevel="1" x14ac:dyDescent="0.25">
      <c r="A96" s="5" t="s">
        <v>94</v>
      </c>
      <c r="B96" s="5">
        <v>31</v>
      </c>
      <c r="C96" s="38" t="str">
        <f t="shared" si="45"/>
        <v>3238</v>
      </c>
      <c r="D96" s="30" t="str">
        <f t="shared" si="46"/>
        <v>3</v>
      </c>
      <c r="E96" s="30" t="str">
        <f t="shared" si="47"/>
        <v>32</v>
      </c>
      <c r="F96" s="24">
        <f t="shared" si="48"/>
        <v>16</v>
      </c>
      <c r="G96" s="37" t="s">
        <v>105</v>
      </c>
      <c r="H96" s="5" t="s">
        <v>106</v>
      </c>
      <c r="I96" s="72">
        <v>1327.2280841462605</v>
      </c>
      <c r="J96" s="72">
        <v>1400</v>
      </c>
      <c r="K96" s="72">
        <v>1400</v>
      </c>
      <c r="L96" s="72">
        <v>1400</v>
      </c>
      <c r="M96" s="76">
        <f>(J96-I96)*Sys!$B$5</f>
        <v>72.771915853739529</v>
      </c>
      <c r="N96" s="5" t="str">
        <f t="shared" si="36"/>
        <v>3</v>
      </c>
    </row>
    <row r="97" spans="1:15" ht="18" customHeight="1" outlineLevel="1" x14ac:dyDescent="0.25">
      <c r="A97" s="5" t="s">
        <v>94</v>
      </c>
      <c r="B97" s="5">
        <v>31</v>
      </c>
      <c r="C97" s="38" t="str">
        <f t="shared" si="45"/>
        <v>3239</v>
      </c>
      <c r="D97" s="30" t="str">
        <f t="shared" si="46"/>
        <v>3</v>
      </c>
      <c r="E97" s="30" t="str">
        <f t="shared" si="47"/>
        <v>32</v>
      </c>
      <c r="F97" s="24">
        <f t="shared" si="48"/>
        <v>17</v>
      </c>
      <c r="G97" s="37" t="s">
        <v>81</v>
      </c>
      <c r="H97" s="5" t="s">
        <v>82</v>
      </c>
      <c r="I97" s="72">
        <v>29862.631893290862</v>
      </c>
      <c r="J97" s="72">
        <v>40000</v>
      </c>
      <c r="K97" s="72">
        <v>50000</v>
      </c>
      <c r="L97" s="72">
        <v>50000</v>
      </c>
      <c r="M97" s="76">
        <f>(J97-I97)*Sys!$B$5</f>
        <v>10137.368106709138</v>
      </c>
      <c r="N97" s="5" t="str">
        <f t="shared" si="36"/>
        <v>3</v>
      </c>
      <c r="O97" s="5" t="s">
        <v>183</v>
      </c>
    </row>
    <row r="98" spans="1:15" ht="18" customHeight="1" outlineLevel="1" x14ac:dyDescent="0.25">
      <c r="A98" s="5" t="s">
        <v>94</v>
      </c>
      <c r="B98" s="5">
        <v>31</v>
      </c>
      <c r="C98" s="38" t="str">
        <f t="shared" si="45"/>
        <v>3241</v>
      </c>
      <c r="D98" s="30" t="str">
        <f t="shared" si="46"/>
        <v>3</v>
      </c>
      <c r="E98" s="30" t="str">
        <f t="shared" si="47"/>
        <v>32</v>
      </c>
      <c r="F98" s="24">
        <f t="shared" si="48"/>
        <v>18</v>
      </c>
      <c r="G98" s="37" t="s">
        <v>83</v>
      </c>
      <c r="H98" s="5" t="s">
        <v>84</v>
      </c>
      <c r="I98" s="72">
        <v>3981.6842524387812</v>
      </c>
      <c r="J98" s="72">
        <v>4000</v>
      </c>
      <c r="K98" s="72">
        <v>4000</v>
      </c>
      <c r="L98" s="72">
        <v>4000</v>
      </c>
      <c r="M98" s="76">
        <f>(J98-I98)*Sys!$B$5</f>
        <v>18.315747561218814</v>
      </c>
      <c r="N98" s="5" t="str">
        <f t="shared" si="36"/>
        <v>3</v>
      </c>
    </row>
    <row r="99" spans="1:15" ht="18" customHeight="1" outlineLevel="1" x14ac:dyDescent="0.25">
      <c r="A99" s="5" t="s">
        <v>94</v>
      </c>
      <c r="B99" s="5">
        <v>31</v>
      </c>
      <c r="C99" s="38" t="str">
        <f t="shared" si="45"/>
        <v>3292</v>
      </c>
      <c r="D99" s="30" t="str">
        <f t="shared" si="46"/>
        <v>3</v>
      </c>
      <c r="E99" s="30" t="str">
        <f t="shared" si="47"/>
        <v>32</v>
      </c>
      <c r="F99" s="24">
        <f t="shared" si="48"/>
        <v>19</v>
      </c>
      <c r="G99" s="37" t="s">
        <v>107</v>
      </c>
      <c r="H99" s="5" t="s">
        <v>108</v>
      </c>
      <c r="I99" s="72">
        <v>1327.2280841462605</v>
      </c>
      <c r="J99" s="72">
        <v>1400</v>
      </c>
      <c r="K99" s="72">
        <v>1400</v>
      </c>
      <c r="L99" s="72">
        <v>1400</v>
      </c>
      <c r="M99" s="76">
        <f>(J99-I99)*Sys!$B$5</f>
        <v>72.771915853739529</v>
      </c>
      <c r="N99" s="5" t="str">
        <f t="shared" si="36"/>
        <v>3</v>
      </c>
    </row>
    <row r="100" spans="1:15" ht="18" customHeight="1" outlineLevel="1" x14ac:dyDescent="0.25">
      <c r="A100" s="5" t="s">
        <v>94</v>
      </c>
      <c r="B100" s="5">
        <v>31</v>
      </c>
      <c r="C100" s="38" t="str">
        <f t="shared" si="45"/>
        <v>3293</v>
      </c>
      <c r="D100" s="30" t="str">
        <f t="shared" si="46"/>
        <v>3</v>
      </c>
      <c r="E100" s="30" t="str">
        <f t="shared" si="47"/>
        <v>32</v>
      </c>
      <c r="F100" s="24">
        <f t="shared" si="48"/>
        <v>20</v>
      </c>
      <c r="G100" s="37" t="s">
        <v>85</v>
      </c>
      <c r="H100" s="5" t="s">
        <v>86</v>
      </c>
      <c r="I100" s="72">
        <v>2654.4561682925209</v>
      </c>
      <c r="J100" s="72">
        <v>2700</v>
      </c>
      <c r="K100" s="72">
        <v>2700</v>
      </c>
      <c r="L100" s="72">
        <v>2700</v>
      </c>
      <c r="M100" s="76">
        <f>(J100-I100)*Sys!$B$5</f>
        <v>45.543831707479058</v>
      </c>
      <c r="N100" s="5" t="str">
        <f t="shared" si="36"/>
        <v>3</v>
      </c>
    </row>
    <row r="101" spans="1:15" ht="18" customHeight="1" outlineLevel="1" x14ac:dyDescent="0.25">
      <c r="A101" s="5" t="s">
        <v>94</v>
      </c>
      <c r="B101" s="5">
        <v>31</v>
      </c>
      <c r="C101" s="38" t="str">
        <f t="shared" si="45"/>
        <v>3295</v>
      </c>
      <c r="D101" s="30" t="str">
        <f t="shared" si="46"/>
        <v>3</v>
      </c>
      <c r="E101" s="30" t="str">
        <f t="shared" si="47"/>
        <v>32</v>
      </c>
      <c r="F101" s="24">
        <f t="shared" si="48"/>
        <v>21</v>
      </c>
      <c r="G101" s="37" t="s">
        <v>58</v>
      </c>
      <c r="H101" s="5" t="s">
        <v>59</v>
      </c>
      <c r="I101" s="72">
        <v>663.61404207313024</v>
      </c>
      <c r="J101" s="72">
        <v>700</v>
      </c>
      <c r="K101" s="72">
        <v>700</v>
      </c>
      <c r="L101" s="72">
        <v>700</v>
      </c>
      <c r="M101" s="76">
        <f>(J101-I101)*Sys!$B$5</f>
        <v>36.385957926869764</v>
      </c>
      <c r="N101" s="5" t="str">
        <f t="shared" si="36"/>
        <v>3</v>
      </c>
    </row>
    <row r="102" spans="1:15" ht="18" customHeight="1" outlineLevel="1" x14ac:dyDescent="0.25">
      <c r="A102" s="5" t="s">
        <v>94</v>
      </c>
      <c r="B102" s="5">
        <v>31</v>
      </c>
      <c r="C102" s="38">
        <f t="shared" si="45"/>
        <v>3431</v>
      </c>
      <c r="D102" s="30" t="str">
        <f t="shared" si="46"/>
        <v>3</v>
      </c>
      <c r="E102" s="30" t="str">
        <f t="shared" si="47"/>
        <v>34</v>
      </c>
      <c r="F102" s="24">
        <f t="shared" si="48"/>
        <v>22</v>
      </c>
      <c r="G102" s="37">
        <v>3431</v>
      </c>
      <c r="H102" s="5" t="s">
        <v>110</v>
      </c>
      <c r="I102" s="72"/>
      <c r="J102" s="72">
        <v>200</v>
      </c>
      <c r="K102" s="72">
        <v>200</v>
      </c>
      <c r="L102" s="72">
        <v>200</v>
      </c>
      <c r="M102" s="76">
        <f>(J102-I102)*Sys!$B$5</f>
        <v>200</v>
      </c>
      <c r="N102" s="5" t="str">
        <f t="shared" si="36"/>
        <v>3</v>
      </c>
    </row>
    <row r="103" spans="1:15" ht="18" customHeight="1" x14ac:dyDescent="0.25">
      <c r="A103" s="5" t="s">
        <v>94</v>
      </c>
      <c r="B103" s="5">
        <v>31</v>
      </c>
      <c r="C103" s="38"/>
      <c r="F103" s="32"/>
      <c r="G103" s="32"/>
      <c r="H103" s="33" t="s">
        <v>87</v>
      </c>
      <c r="I103" s="73">
        <f t="shared" ref="I103:M103" si="49">SUM(I104:I107)</f>
        <v>25308.912336585043</v>
      </c>
      <c r="J103" s="73">
        <f t="shared" si="49"/>
        <v>65200</v>
      </c>
      <c r="K103" s="73">
        <f t="shared" si="49"/>
        <v>45200</v>
      </c>
      <c r="L103" s="73">
        <f t="shared" si="49"/>
        <v>45200</v>
      </c>
      <c r="M103" s="73">
        <f t="shared" si="49"/>
        <v>39891.087663414954</v>
      </c>
      <c r="N103" s="5" t="str">
        <f t="shared" si="36"/>
        <v/>
      </c>
    </row>
    <row r="104" spans="1:15" ht="18" customHeight="1" outlineLevel="1" x14ac:dyDescent="0.25">
      <c r="A104" s="5" t="s">
        <v>94</v>
      </c>
      <c r="B104" s="5">
        <v>31</v>
      </c>
      <c r="C104" s="38" t="str">
        <f t="shared" ref="C104:C107" si="50">G104</f>
        <v>4221</v>
      </c>
      <c r="D104" s="30" t="str">
        <f t="shared" ref="D104:D107" si="51">LEFT(C104,1)</f>
        <v>4</v>
      </c>
      <c r="E104" s="30" t="str">
        <f t="shared" ref="E104:E107" si="52">LEFT(C104,2)</f>
        <v>42</v>
      </c>
      <c r="F104" s="24">
        <f t="shared" ref="F104:F107" si="53">F103+1</f>
        <v>1</v>
      </c>
      <c r="G104" s="25" t="s">
        <v>112</v>
      </c>
      <c r="H104" s="5" t="s">
        <v>113</v>
      </c>
      <c r="I104" s="72">
        <v>3981.6842524387812</v>
      </c>
      <c r="J104" s="72">
        <v>4500</v>
      </c>
      <c r="K104" s="72">
        <v>4500</v>
      </c>
      <c r="L104" s="72">
        <v>4500</v>
      </c>
      <c r="M104" s="76">
        <f>(J104-I104)*Sys!$B$5</f>
        <v>518.31574756121881</v>
      </c>
      <c r="N104" s="5" t="str">
        <f t="shared" ref="N104:N127" si="54">LEFT(G104,1)</f>
        <v>4</v>
      </c>
    </row>
    <row r="105" spans="1:15" ht="18" customHeight="1" outlineLevel="1" x14ac:dyDescent="0.25">
      <c r="A105" s="5" t="s">
        <v>94</v>
      </c>
      <c r="B105" s="5">
        <v>31</v>
      </c>
      <c r="C105" s="38" t="str">
        <f t="shared" si="50"/>
        <v>4222</v>
      </c>
      <c r="D105" s="30" t="str">
        <f t="shared" si="51"/>
        <v>4</v>
      </c>
      <c r="E105" s="30" t="str">
        <f t="shared" si="52"/>
        <v>42</v>
      </c>
      <c r="F105" s="24">
        <f t="shared" si="53"/>
        <v>2</v>
      </c>
      <c r="G105" s="25" t="s">
        <v>114</v>
      </c>
      <c r="H105" s="5" t="s">
        <v>115</v>
      </c>
      <c r="I105" s="72">
        <v>663.61404207313024</v>
      </c>
      <c r="J105" s="72"/>
      <c r="K105" s="72"/>
      <c r="L105" s="72"/>
      <c r="M105" s="76">
        <f>(J105-I105)*Sys!$B$5</f>
        <v>-663.61404207313024</v>
      </c>
      <c r="N105" s="5" t="str">
        <f t="shared" si="54"/>
        <v>4</v>
      </c>
    </row>
    <row r="106" spans="1:15" ht="18" customHeight="1" outlineLevel="1" x14ac:dyDescent="0.25">
      <c r="A106" s="5" t="s">
        <v>94</v>
      </c>
      <c r="B106" s="5">
        <v>31</v>
      </c>
      <c r="C106" s="38" t="str">
        <f t="shared" si="50"/>
        <v>4225</v>
      </c>
      <c r="D106" s="30" t="str">
        <f t="shared" si="51"/>
        <v>4</v>
      </c>
      <c r="E106" s="30" t="str">
        <f t="shared" si="52"/>
        <v>42</v>
      </c>
      <c r="F106" s="24">
        <f t="shared" si="53"/>
        <v>3</v>
      </c>
      <c r="G106" s="25" t="s">
        <v>88</v>
      </c>
      <c r="H106" s="5" t="s">
        <v>89</v>
      </c>
      <c r="I106" s="72">
        <v>20000</v>
      </c>
      <c r="J106" s="72">
        <v>60000</v>
      </c>
      <c r="K106" s="72">
        <v>40000</v>
      </c>
      <c r="L106" s="72">
        <v>40000</v>
      </c>
      <c r="M106" s="76">
        <f>(J106-I106)*Sys!$B$5</f>
        <v>40000</v>
      </c>
      <c r="N106" s="5" t="str">
        <f t="shared" si="54"/>
        <v>4</v>
      </c>
      <c r="O106" s="5" t="s">
        <v>184</v>
      </c>
    </row>
    <row r="107" spans="1:15" ht="18" customHeight="1" outlineLevel="1" x14ac:dyDescent="0.25">
      <c r="A107" s="5" t="s">
        <v>94</v>
      </c>
      <c r="B107" s="5">
        <v>31</v>
      </c>
      <c r="C107" s="38" t="str">
        <f t="shared" si="50"/>
        <v>4241</v>
      </c>
      <c r="D107" s="30" t="str">
        <f t="shared" si="51"/>
        <v>4</v>
      </c>
      <c r="E107" s="30" t="str">
        <f t="shared" si="52"/>
        <v>42</v>
      </c>
      <c r="F107" s="24">
        <f t="shared" si="53"/>
        <v>4</v>
      </c>
      <c r="G107" s="25" t="s">
        <v>90</v>
      </c>
      <c r="H107" s="5" t="s">
        <v>118</v>
      </c>
      <c r="I107" s="72">
        <v>663.61404207313024</v>
      </c>
      <c r="J107" s="72">
        <v>700</v>
      </c>
      <c r="K107" s="72">
        <v>700</v>
      </c>
      <c r="L107" s="72">
        <v>700</v>
      </c>
      <c r="M107" s="76">
        <f>(J107-I107)*Sys!$B$5</f>
        <v>36.385957926869764</v>
      </c>
      <c r="N107" s="5" t="str">
        <f t="shared" si="54"/>
        <v>4</v>
      </c>
    </row>
    <row r="108" spans="1:15" ht="27.95" customHeight="1" x14ac:dyDescent="0.25">
      <c r="A108" s="5" t="s">
        <v>94</v>
      </c>
      <c r="B108" s="5">
        <v>52</v>
      </c>
      <c r="F108" s="18"/>
      <c r="G108" s="19" t="s">
        <v>38</v>
      </c>
      <c r="H108" s="20" t="s">
        <v>39</v>
      </c>
      <c r="I108" s="71">
        <f t="shared" ref="I108:M108" si="55">I109+I125</f>
        <v>228368.17307054214</v>
      </c>
      <c r="J108" s="71">
        <f t="shared" si="55"/>
        <v>220100</v>
      </c>
      <c r="K108" s="71">
        <f t="shared" si="55"/>
        <v>81000</v>
      </c>
      <c r="L108" s="71">
        <f t="shared" si="55"/>
        <v>24000</v>
      </c>
      <c r="M108" s="71">
        <f t="shared" si="55"/>
        <v>-8268.1730705421578</v>
      </c>
      <c r="N108" s="5" t="str">
        <f t="shared" si="54"/>
        <v>I</v>
      </c>
    </row>
    <row r="109" spans="1:15" ht="18" customHeight="1" x14ac:dyDescent="0.25">
      <c r="A109" s="5" t="s">
        <v>94</v>
      </c>
      <c r="B109" s="5">
        <v>52</v>
      </c>
      <c r="F109" s="31"/>
      <c r="G109" s="32"/>
      <c r="H109" s="33" t="s">
        <v>49</v>
      </c>
      <c r="I109" s="73">
        <f t="shared" ref="I109:M109" si="56">SUM(I110:I124)</f>
        <v>227040.94498639589</v>
      </c>
      <c r="J109" s="73">
        <f t="shared" si="56"/>
        <v>217600</v>
      </c>
      <c r="K109" s="73">
        <f t="shared" si="56"/>
        <v>80000</v>
      </c>
      <c r="L109" s="73">
        <f t="shared" si="56"/>
        <v>23000</v>
      </c>
      <c r="M109" s="73">
        <f t="shared" si="56"/>
        <v>-9440.944986395898</v>
      </c>
      <c r="N109" s="5" t="str">
        <f t="shared" si="54"/>
        <v/>
      </c>
    </row>
    <row r="110" spans="1:15" ht="18" customHeight="1" outlineLevel="1" x14ac:dyDescent="0.25">
      <c r="A110" s="5" t="s">
        <v>94</v>
      </c>
      <c r="B110" s="5">
        <v>52</v>
      </c>
      <c r="C110" s="30" t="str">
        <f t="shared" ref="C110:C124" si="57">G110</f>
        <v>3111</v>
      </c>
      <c r="D110" s="30" t="str">
        <f t="shared" ref="D110:D124" si="58">LEFT(C110,1)</f>
        <v>3</v>
      </c>
      <c r="E110" s="30" t="str">
        <f t="shared" ref="E110:E124" si="59">LEFT(C110,2)</f>
        <v>31</v>
      </c>
      <c r="F110" s="24">
        <f t="shared" ref="F110:F124" si="60">F109+1</f>
        <v>1</v>
      </c>
      <c r="G110" s="25" t="s">
        <v>50</v>
      </c>
      <c r="H110" s="5" t="s">
        <v>51</v>
      </c>
      <c r="I110" s="72">
        <v>118468.37879089521</v>
      </c>
      <c r="J110" s="72">
        <v>96000</v>
      </c>
      <c r="K110" s="72">
        <v>39640</v>
      </c>
      <c r="L110" s="72"/>
      <c r="M110" s="76">
        <f>(J110-I110)*Sys!$B$5</f>
        <v>-22468.378790895207</v>
      </c>
      <c r="N110" s="5" t="str">
        <f t="shared" si="54"/>
        <v>3</v>
      </c>
    </row>
    <row r="111" spans="1:15" ht="18" customHeight="1" outlineLevel="1" x14ac:dyDescent="0.25">
      <c r="A111" s="5" t="s">
        <v>94</v>
      </c>
      <c r="B111" s="5">
        <v>52</v>
      </c>
      <c r="C111" s="30" t="str">
        <f t="shared" si="57"/>
        <v>3121</v>
      </c>
      <c r="D111" s="30" t="str">
        <f t="shared" si="58"/>
        <v>3</v>
      </c>
      <c r="E111" s="30" t="str">
        <f t="shared" si="59"/>
        <v>31</v>
      </c>
      <c r="F111" s="24">
        <f t="shared" si="60"/>
        <v>2</v>
      </c>
      <c r="G111" s="25" t="s">
        <v>52</v>
      </c>
      <c r="H111" s="5" t="s">
        <v>53</v>
      </c>
      <c r="I111" s="72">
        <v>3105.7137169022494</v>
      </c>
      <c r="J111" s="72">
        <v>3000</v>
      </c>
      <c r="K111" s="72">
        <v>1200</v>
      </c>
      <c r="L111" s="72"/>
      <c r="M111" s="76">
        <f>(J111-I111)*Sys!$B$5</f>
        <v>-105.71371690224942</v>
      </c>
      <c r="N111" s="5" t="str">
        <f t="shared" si="54"/>
        <v>3</v>
      </c>
    </row>
    <row r="112" spans="1:15" ht="18" customHeight="1" outlineLevel="1" x14ac:dyDescent="0.25">
      <c r="A112" s="5" t="s">
        <v>94</v>
      </c>
      <c r="B112" s="5">
        <v>52</v>
      </c>
      <c r="C112" s="30" t="str">
        <f t="shared" si="57"/>
        <v>3132</v>
      </c>
      <c r="D112" s="30" t="str">
        <f t="shared" si="58"/>
        <v>3</v>
      </c>
      <c r="E112" s="30" t="str">
        <f t="shared" si="59"/>
        <v>31</v>
      </c>
      <c r="F112" s="24">
        <f t="shared" si="60"/>
        <v>3</v>
      </c>
      <c r="G112" s="25" t="s">
        <v>54</v>
      </c>
      <c r="H112" s="5" t="s">
        <v>55</v>
      </c>
      <c r="I112" s="72">
        <v>19547.415223306125</v>
      </c>
      <c r="J112" s="72">
        <v>16000</v>
      </c>
      <c r="K112" s="72">
        <v>2370</v>
      </c>
      <c r="L112" s="72"/>
      <c r="M112" s="76">
        <f>(J112-I112)*Sys!$B$5</f>
        <v>-3547.415223306125</v>
      </c>
      <c r="N112" s="5" t="str">
        <f t="shared" si="54"/>
        <v>3</v>
      </c>
    </row>
    <row r="113" spans="1:14" ht="18" customHeight="1" outlineLevel="1" x14ac:dyDescent="0.25">
      <c r="A113" s="5" t="s">
        <v>94</v>
      </c>
      <c r="B113" s="5">
        <v>52</v>
      </c>
      <c r="C113" s="30" t="str">
        <f t="shared" si="57"/>
        <v>3211</v>
      </c>
      <c r="D113" s="30" t="str">
        <f t="shared" si="58"/>
        <v>3</v>
      </c>
      <c r="E113" s="30" t="str">
        <f t="shared" si="59"/>
        <v>32</v>
      </c>
      <c r="F113" s="24">
        <f t="shared" si="60"/>
        <v>4</v>
      </c>
      <c r="G113" s="25" t="s">
        <v>68</v>
      </c>
      <c r="H113" s="5" t="s">
        <v>69</v>
      </c>
      <c r="I113" s="72">
        <v>13272.280841462605</v>
      </c>
      <c r="J113" s="72">
        <v>25000</v>
      </c>
      <c r="K113" s="72">
        <v>9210</v>
      </c>
      <c r="L113" s="72">
        <v>4000</v>
      </c>
      <c r="M113" s="76">
        <f>(J113-I113)*Sys!$B$5</f>
        <v>11727.719158537395</v>
      </c>
      <c r="N113" s="5" t="str">
        <f t="shared" si="54"/>
        <v>3</v>
      </c>
    </row>
    <row r="114" spans="1:14" ht="18" customHeight="1" outlineLevel="1" x14ac:dyDescent="0.25">
      <c r="A114" s="5" t="s">
        <v>94</v>
      </c>
      <c r="B114" s="5">
        <v>52</v>
      </c>
      <c r="C114" s="30" t="str">
        <f t="shared" si="57"/>
        <v>3212</v>
      </c>
      <c r="D114" s="30" t="str">
        <f t="shared" si="58"/>
        <v>3</v>
      </c>
      <c r="E114" s="30" t="str">
        <f t="shared" si="59"/>
        <v>32</v>
      </c>
      <c r="F114" s="24">
        <f t="shared" si="60"/>
        <v>5</v>
      </c>
      <c r="G114" s="25" t="s">
        <v>56</v>
      </c>
      <c r="H114" s="5" t="s">
        <v>70</v>
      </c>
      <c r="I114" s="72">
        <v>3233.1276129802905</v>
      </c>
      <c r="J114" s="72">
        <v>2400</v>
      </c>
      <c r="K114" s="72">
        <v>960</v>
      </c>
      <c r="L114" s="72"/>
      <c r="M114" s="76">
        <f>(J114-I114)*Sys!$B$5</f>
        <v>-833.12761298029045</v>
      </c>
      <c r="N114" s="5" t="str">
        <f t="shared" si="54"/>
        <v>3</v>
      </c>
    </row>
    <row r="115" spans="1:14" ht="18" customHeight="1" outlineLevel="1" x14ac:dyDescent="0.25">
      <c r="A115" s="5" t="s">
        <v>94</v>
      </c>
      <c r="B115" s="5">
        <v>52</v>
      </c>
      <c r="C115" s="30" t="str">
        <f t="shared" si="57"/>
        <v>3213</v>
      </c>
      <c r="D115" s="30" t="str">
        <f t="shared" si="58"/>
        <v>3</v>
      </c>
      <c r="E115" s="30" t="str">
        <f t="shared" si="59"/>
        <v>32</v>
      </c>
      <c r="F115" s="24">
        <f t="shared" si="60"/>
        <v>6</v>
      </c>
      <c r="G115" s="25" t="s">
        <v>71</v>
      </c>
      <c r="H115" s="5" t="s">
        <v>72</v>
      </c>
      <c r="I115" s="72">
        <v>3981.6842524387812</v>
      </c>
      <c r="J115" s="72">
        <v>4000</v>
      </c>
      <c r="K115" s="72">
        <v>420</v>
      </c>
      <c r="L115" s="72">
        <v>500</v>
      </c>
      <c r="M115" s="76">
        <f>(J115-I115)*Sys!$B$5</f>
        <v>18.315747561218814</v>
      </c>
      <c r="N115" s="5" t="str">
        <f t="shared" si="54"/>
        <v>3</v>
      </c>
    </row>
    <row r="116" spans="1:14" ht="18" customHeight="1" outlineLevel="1" x14ac:dyDescent="0.25">
      <c r="A116" s="5" t="s">
        <v>94</v>
      </c>
      <c r="B116" s="5">
        <v>52</v>
      </c>
      <c r="C116" s="30" t="str">
        <f t="shared" si="57"/>
        <v>3221</v>
      </c>
      <c r="D116" s="30" t="str">
        <f t="shared" si="58"/>
        <v>3</v>
      </c>
      <c r="E116" s="30" t="str">
        <f t="shared" si="59"/>
        <v>32</v>
      </c>
      <c r="F116" s="24">
        <f t="shared" si="60"/>
        <v>7</v>
      </c>
      <c r="G116" s="25" t="s">
        <v>73</v>
      </c>
      <c r="H116" s="5" t="s">
        <v>74</v>
      </c>
      <c r="I116" s="72">
        <v>3716.2386356095294</v>
      </c>
      <c r="J116" s="72">
        <v>4000</v>
      </c>
      <c r="K116" s="72">
        <v>2000</v>
      </c>
      <c r="L116" s="72">
        <v>2000</v>
      </c>
      <c r="M116" s="76">
        <f>(J116-I116)*Sys!$B$5</f>
        <v>283.76136439047059</v>
      </c>
      <c r="N116" s="5" t="str">
        <f t="shared" si="54"/>
        <v>3</v>
      </c>
    </row>
    <row r="117" spans="1:14" ht="18" customHeight="1" outlineLevel="1" x14ac:dyDescent="0.25">
      <c r="A117" s="5" t="s">
        <v>94</v>
      </c>
      <c r="B117" s="5">
        <v>52</v>
      </c>
      <c r="C117" s="30" t="str">
        <f t="shared" si="57"/>
        <v>3224</v>
      </c>
      <c r="D117" s="30" t="str">
        <f t="shared" si="58"/>
        <v>3</v>
      </c>
      <c r="E117" s="30" t="str">
        <f t="shared" si="59"/>
        <v>32</v>
      </c>
      <c r="F117" s="24">
        <f t="shared" si="60"/>
        <v>8</v>
      </c>
      <c r="G117" s="25" t="s">
        <v>97</v>
      </c>
      <c r="H117" s="5" t="s">
        <v>98</v>
      </c>
      <c r="I117" s="72"/>
      <c r="J117" s="72">
        <v>1000</v>
      </c>
      <c r="K117" s="72"/>
      <c r="L117" s="72"/>
      <c r="M117" s="76">
        <f>(J117-I117)*Sys!$B$5</f>
        <v>1000</v>
      </c>
      <c r="N117" s="5" t="str">
        <f t="shared" si="54"/>
        <v>3</v>
      </c>
    </row>
    <row r="118" spans="1:14" ht="18" customHeight="1" outlineLevel="1" x14ac:dyDescent="0.25">
      <c r="A118" s="5" t="s">
        <v>94</v>
      </c>
      <c r="B118" s="5">
        <v>52</v>
      </c>
      <c r="C118" s="30" t="str">
        <f t="shared" si="57"/>
        <v>3225</v>
      </c>
      <c r="D118" s="30" t="str">
        <f t="shared" si="58"/>
        <v>3</v>
      </c>
      <c r="E118" s="30" t="str">
        <f t="shared" si="59"/>
        <v>32</v>
      </c>
      <c r="F118" s="24">
        <f t="shared" si="60"/>
        <v>9</v>
      </c>
      <c r="G118" s="25" t="s">
        <v>75</v>
      </c>
      <c r="H118" s="5" t="s">
        <v>76</v>
      </c>
      <c r="I118" s="72">
        <v>929.05965890238235</v>
      </c>
      <c r="J118" s="72">
        <v>1000</v>
      </c>
      <c r="K118" s="72">
        <v>1000</v>
      </c>
      <c r="L118" s="72">
        <v>1000</v>
      </c>
      <c r="M118" s="76">
        <f>(J118-I118)*Sys!$B$5</f>
        <v>70.940341097617647</v>
      </c>
      <c r="N118" s="5" t="str">
        <f t="shared" si="54"/>
        <v>3</v>
      </c>
    </row>
    <row r="119" spans="1:14" ht="18" customHeight="1" outlineLevel="1" x14ac:dyDescent="0.25">
      <c r="A119" s="5" t="s">
        <v>94</v>
      </c>
      <c r="B119" s="5">
        <v>52</v>
      </c>
      <c r="C119" s="30" t="str">
        <f t="shared" si="57"/>
        <v>3231</v>
      </c>
      <c r="D119" s="30" t="str">
        <f t="shared" si="58"/>
        <v>3</v>
      </c>
      <c r="E119" s="30" t="str">
        <f t="shared" si="59"/>
        <v>32</v>
      </c>
      <c r="F119" s="24">
        <f t="shared" si="60"/>
        <v>10</v>
      </c>
      <c r="G119" s="25" t="s">
        <v>101</v>
      </c>
      <c r="H119" s="5" t="s">
        <v>102</v>
      </c>
      <c r="I119" s="72"/>
      <c r="J119" s="72">
        <v>2000</v>
      </c>
      <c r="K119" s="72">
        <v>1000</v>
      </c>
      <c r="L119" s="72">
        <v>1000</v>
      </c>
      <c r="M119" s="76">
        <f>(J119-I119)*Sys!$B$5</f>
        <v>2000</v>
      </c>
      <c r="N119" s="5" t="str">
        <f t="shared" si="54"/>
        <v>3</v>
      </c>
    </row>
    <row r="120" spans="1:14" ht="18" customHeight="1" outlineLevel="1" x14ac:dyDescent="0.25">
      <c r="A120" s="5" t="s">
        <v>94</v>
      </c>
      <c r="B120" s="5">
        <v>52</v>
      </c>
      <c r="C120" s="30" t="str">
        <f t="shared" si="57"/>
        <v>3237</v>
      </c>
      <c r="D120" s="30" t="str">
        <f t="shared" si="58"/>
        <v>3</v>
      </c>
      <c r="E120" s="30" t="str">
        <f t="shared" si="59"/>
        <v>32</v>
      </c>
      <c r="F120" s="24">
        <f t="shared" si="60"/>
        <v>11</v>
      </c>
      <c r="G120" s="25" t="s">
        <v>62</v>
      </c>
      <c r="H120" s="5" t="s">
        <v>63</v>
      </c>
      <c r="I120" s="72">
        <v>45125.754860972855</v>
      </c>
      <c r="J120" s="72">
        <v>45000</v>
      </c>
      <c r="K120" s="72">
        <v>15000</v>
      </c>
      <c r="L120" s="72">
        <v>10000</v>
      </c>
      <c r="M120" s="76">
        <f>(J120-I120)*Sys!$B$5</f>
        <v>-125.75486097285466</v>
      </c>
      <c r="N120" s="5" t="str">
        <f t="shared" si="54"/>
        <v>3</v>
      </c>
    </row>
    <row r="121" spans="1:14" ht="18" customHeight="1" outlineLevel="1" x14ac:dyDescent="0.25">
      <c r="A121" s="5" t="s">
        <v>94</v>
      </c>
      <c r="B121" s="5">
        <v>52</v>
      </c>
      <c r="C121" s="30" t="str">
        <f t="shared" si="57"/>
        <v>3239</v>
      </c>
      <c r="D121" s="30" t="str">
        <f t="shared" si="58"/>
        <v>3</v>
      </c>
      <c r="E121" s="30" t="str">
        <f t="shared" si="59"/>
        <v>32</v>
      </c>
      <c r="F121" s="24">
        <f t="shared" si="60"/>
        <v>12</v>
      </c>
      <c r="G121" s="25" t="s">
        <v>81</v>
      </c>
      <c r="H121" s="5" t="s">
        <v>82</v>
      </c>
      <c r="I121" s="72">
        <v>8361.5369301214414</v>
      </c>
      <c r="J121" s="72">
        <v>9000</v>
      </c>
      <c r="K121" s="72">
        <v>3000</v>
      </c>
      <c r="L121" s="72">
        <v>3000</v>
      </c>
      <c r="M121" s="76">
        <f>(J121-I121)*Sys!$B$5</f>
        <v>638.4630698785586</v>
      </c>
      <c r="N121" s="5" t="str">
        <f t="shared" si="54"/>
        <v>3</v>
      </c>
    </row>
    <row r="122" spans="1:14" ht="18" customHeight="1" outlineLevel="1" x14ac:dyDescent="0.25">
      <c r="A122" s="5" t="s">
        <v>94</v>
      </c>
      <c r="B122" s="5">
        <v>52</v>
      </c>
      <c r="C122" s="30" t="str">
        <f t="shared" si="57"/>
        <v>3241</v>
      </c>
      <c r="D122" s="30" t="str">
        <f t="shared" si="58"/>
        <v>3</v>
      </c>
      <c r="E122" s="30" t="str">
        <f t="shared" si="59"/>
        <v>32</v>
      </c>
      <c r="F122" s="24">
        <f t="shared" si="60"/>
        <v>13</v>
      </c>
      <c r="G122" s="25" t="s">
        <v>83</v>
      </c>
      <c r="H122" s="5" t="s">
        <v>84</v>
      </c>
      <c r="I122" s="72">
        <v>3981.6842524387812</v>
      </c>
      <c r="J122" s="72">
        <v>5000</v>
      </c>
      <c r="K122" s="72">
        <v>1000</v>
      </c>
      <c r="L122" s="72">
        <v>1000</v>
      </c>
      <c r="M122" s="76">
        <f>(J122-I122)*Sys!$B$5</f>
        <v>1018.3157475612188</v>
      </c>
      <c r="N122" s="5" t="str">
        <f t="shared" si="54"/>
        <v>3</v>
      </c>
    </row>
    <row r="123" spans="1:14" ht="18" customHeight="1" outlineLevel="1" x14ac:dyDescent="0.25">
      <c r="A123" s="5" t="s">
        <v>94</v>
      </c>
      <c r="B123" s="5">
        <v>52</v>
      </c>
      <c r="C123" s="30" t="str">
        <f t="shared" si="57"/>
        <v>3293</v>
      </c>
      <c r="D123" s="30" t="str">
        <f t="shared" si="58"/>
        <v>3</v>
      </c>
      <c r="E123" s="30" t="str">
        <f t="shared" si="59"/>
        <v>32</v>
      </c>
      <c r="F123" s="24">
        <f t="shared" si="60"/>
        <v>14</v>
      </c>
      <c r="G123" s="25" t="s">
        <v>85</v>
      </c>
      <c r="H123" s="5" t="s">
        <v>86</v>
      </c>
      <c r="I123" s="72">
        <v>663.61404207313024</v>
      </c>
      <c r="J123" s="72">
        <v>1500</v>
      </c>
      <c r="K123" s="72">
        <v>500</v>
      </c>
      <c r="L123" s="72">
        <v>500</v>
      </c>
      <c r="M123" s="76">
        <f>(J123-I123)*Sys!$B$5</f>
        <v>836.38595792686976</v>
      </c>
      <c r="N123" s="5" t="str">
        <f t="shared" si="54"/>
        <v>3</v>
      </c>
    </row>
    <row r="124" spans="1:14" ht="18" customHeight="1" outlineLevel="1" x14ac:dyDescent="0.25">
      <c r="A124" s="5" t="s">
        <v>94</v>
      </c>
      <c r="B124" s="5">
        <v>52</v>
      </c>
      <c r="C124" s="30" t="str">
        <f t="shared" si="57"/>
        <v>3721</v>
      </c>
      <c r="D124" s="30" t="str">
        <f t="shared" si="58"/>
        <v>3</v>
      </c>
      <c r="E124" s="30" t="str">
        <f t="shared" si="59"/>
        <v>37</v>
      </c>
      <c r="F124" s="24">
        <f t="shared" si="60"/>
        <v>15</v>
      </c>
      <c r="G124" s="25" t="s">
        <v>122</v>
      </c>
      <c r="H124" s="5" t="s">
        <v>123</v>
      </c>
      <c r="I124" s="72">
        <v>2654.4561682925209</v>
      </c>
      <c r="J124" s="72">
        <v>2700</v>
      </c>
      <c r="K124" s="72">
        <v>2700</v>
      </c>
      <c r="L124" s="72"/>
      <c r="M124" s="76">
        <f>(J124-I124)*Sys!$B$5</f>
        <v>45.543831707479058</v>
      </c>
      <c r="N124" s="5" t="str">
        <f t="shared" si="54"/>
        <v>3</v>
      </c>
    </row>
    <row r="125" spans="1:14" ht="18" customHeight="1" x14ac:dyDescent="0.25">
      <c r="A125" s="5" t="s">
        <v>94</v>
      </c>
      <c r="B125" s="5">
        <v>52</v>
      </c>
      <c r="F125" s="31"/>
      <c r="G125" s="32"/>
      <c r="H125" s="33" t="s">
        <v>87</v>
      </c>
      <c r="I125" s="73">
        <f t="shared" ref="I125:M125" si="61">SUM(I126:I127)</f>
        <v>1327.2280841462605</v>
      </c>
      <c r="J125" s="73">
        <f t="shared" si="61"/>
        <v>2500</v>
      </c>
      <c r="K125" s="73">
        <f t="shared" si="61"/>
        <v>1000</v>
      </c>
      <c r="L125" s="73">
        <f t="shared" si="61"/>
        <v>1000</v>
      </c>
      <c r="M125" s="73">
        <f t="shared" si="61"/>
        <v>1172.7719158537395</v>
      </c>
      <c r="N125" s="5" t="str">
        <f t="shared" si="54"/>
        <v/>
      </c>
    </row>
    <row r="126" spans="1:14" ht="18" customHeight="1" outlineLevel="1" x14ac:dyDescent="0.25">
      <c r="A126" s="5" t="s">
        <v>94</v>
      </c>
      <c r="B126" s="5">
        <v>52</v>
      </c>
      <c r="C126" s="30" t="str">
        <f t="shared" ref="C126:C127" si="62">G126</f>
        <v>4221</v>
      </c>
      <c r="D126" s="30" t="str">
        <f t="shared" ref="D126:D127" si="63">LEFT(C126,1)</f>
        <v>4</v>
      </c>
      <c r="E126" s="30" t="str">
        <f t="shared" ref="E126:E127" si="64">LEFT(C126,2)</f>
        <v>42</v>
      </c>
      <c r="F126" s="24">
        <f t="shared" ref="F126:F127" si="65">F125+1</f>
        <v>1</v>
      </c>
      <c r="G126" s="25" t="s">
        <v>112</v>
      </c>
      <c r="H126" s="5" t="s">
        <v>113</v>
      </c>
      <c r="I126" s="72"/>
      <c r="J126" s="72">
        <v>1000</v>
      </c>
      <c r="K126" s="72"/>
      <c r="L126" s="72"/>
      <c r="M126" s="76">
        <f>(J126-I126)*Sys!$B$5</f>
        <v>1000</v>
      </c>
      <c r="N126" s="5" t="str">
        <f t="shared" si="54"/>
        <v>4</v>
      </c>
    </row>
    <row r="127" spans="1:14" ht="18" customHeight="1" outlineLevel="1" x14ac:dyDescent="0.25">
      <c r="A127" s="5" t="s">
        <v>94</v>
      </c>
      <c r="B127" s="5">
        <v>52</v>
      </c>
      <c r="C127" s="30" t="str">
        <f t="shared" si="62"/>
        <v>4241</v>
      </c>
      <c r="D127" s="30" t="str">
        <f t="shared" si="63"/>
        <v>4</v>
      </c>
      <c r="E127" s="30" t="str">
        <f t="shared" si="64"/>
        <v>42</v>
      </c>
      <c r="F127" s="24">
        <f t="shared" si="65"/>
        <v>2</v>
      </c>
      <c r="G127" s="25" t="s">
        <v>90</v>
      </c>
      <c r="H127" s="5" t="s">
        <v>91</v>
      </c>
      <c r="I127" s="72">
        <v>1327.2280841462605</v>
      </c>
      <c r="J127" s="72">
        <v>1500</v>
      </c>
      <c r="K127" s="72">
        <v>1000</v>
      </c>
      <c r="L127" s="72">
        <v>1000</v>
      </c>
      <c r="M127" s="76">
        <f>(J127-I127)*Sys!$B$5</f>
        <v>172.77191585373953</v>
      </c>
      <c r="N127" s="5" t="str">
        <f t="shared" si="54"/>
        <v>4</v>
      </c>
    </row>
    <row r="128" spans="1:14" ht="27" customHeight="1" x14ac:dyDescent="0.25">
      <c r="F128" s="39"/>
      <c r="G128" s="13"/>
      <c r="H128" s="14"/>
      <c r="I128" s="70"/>
      <c r="J128" s="70"/>
      <c r="K128" s="70"/>
      <c r="L128" s="70"/>
      <c r="M128" s="70"/>
    </row>
    <row r="129" spans="6:13" ht="27" hidden="1" customHeight="1" x14ac:dyDescent="0.25">
      <c r="F129" s="39"/>
      <c r="G129" s="13" t="s">
        <v>148</v>
      </c>
      <c r="H129" s="14"/>
      <c r="I129" s="70"/>
      <c r="J129" s="70"/>
      <c r="K129" s="70"/>
      <c r="L129" s="70"/>
      <c r="M129" s="70"/>
    </row>
    <row r="130" spans="6:13" ht="15" customHeight="1" x14ac:dyDescent="0.25">
      <c r="F130" s="18"/>
      <c r="G130" s="19"/>
      <c r="H130" s="20"/>
      <c r="I130" s="71"/>
      <c r="J130" s="71"/>
      <c r="K130" s="71"/>
      <c r="L130" s="71"/>
      <c r="M130" s="71"/>
    </row>
    <row r="131" spans="6:13" ht="15" customHeight="1" x14ac:dyDescent="0.25">
      <c r="F131" s="78" t="s">
        <v>149</v>
      </c>
      <c r="G131" s="78"/>
      <c r="H131" s="78"/>
      <c r="I131" s="78"/>
      <c r="J131" s="78"/>
      <c r="K131" s="78"/>
      <c r="L131" s="78"/>
      <c r="M131" s="71"/>
    </row>
    <row r="132" spans="6:13" ht="15" customHeight="1" x14ac:dyDescent="0.25">
      <c r="F132" s="18"/>
      <c r="G132" s="19"/>
      <c r="H132" s="20"/>
      <c r="I132" s="71"/>
      <c r="J132" s="71"/>
      <c r="K132" s="71"/>
      <c r="L132" s="71"/>
      <c r="M132" s="71"/>
    </row>
    <row r="133" spans="6:13" ht="27" customHeight="1" x14ac:dyDescent="0.25">
      <c r="F133" s="39" t="s">
        <v>150</v>
      </c>
      <c r="G133" s="13" t="s">
        <v>164</v>
      </c>
      <c r="H133" s="14"/>
      <c r="I133" s="75">
        <f>I6-I15</f>
        <v>1535837.1339173138</v>
      </c>
      <c r="J133" s="75">
        <f>J6-J15</f>
        <v>1608445</v>
      </c>
      <c r="K133" s="75">
        <f>K6-K15</f>
        <v>1513726</v>
      </c>
      <c r="L133" s="75">
        <f>L6-L15</f>
        <v>1471398</v>
      </c>
      <c r="M133" s="75">
        <f>M6-M15</f>
        <v>72607.866082686334</v>
      </c>
    </row>
    <row r="134" spans="6:13" ht="27" customHeight="1" x14ac:dyDescent="0.25">
      <c r="F134" s="39" t="s">
        <v>155</v>
      </c>
      <c r="G134" s="13" t="s">
        <v>165</v>
      </c>
      <c r="H134" s="14"/>
      <c r="I134" s="75" t="e">
        <f>I21</f>
        <v>#REF!</v>
      </c>
      <c r="J134" s="75" t="e">
        <f>J21</f>
        <v>#REF!</v>
      </c>
      <c r="K134" s="75" t="e">
        <f>K21</f>
        <v>#REF!</v>
      </c>
      <c r="L134" s="75" t="e">
        <f>L21</f>
        <v>#REF!</v>
      </c>
      <c r="M134" s="75" t="e">
        <f>M21</f>
        <v>#REF!</v>
      </c>
    </row>
    <row r="135" spans="6:13" ht="27" customHeight="1" x14ac:dyDescent="0.25">
      <c r="F135" s="39" t="s">
        <v>159</v>
      </c>
      <c r="G135" s="13" t="s">
        <v>166</v>
      </c>
      <c r="H135" s="14"/>
      <c r="I135" s="75"/>
      <c r="J135" s="75"/>
      <c r="K135" s="75"/>
      <c r="L135" s="75"/>
      <c r="M135" s="75"/>
    </row>
    <row r="136" spans="6:13" ht="27" customHeight="1" x14ac:dyDescent="0.25">
      <c r="F136" s="39" t="s">
        <v>167</v>
      </c>
      <c r="G136" s="13" t="s">
        <v>168</v>
      </c>
      <c r="H136" s="14"/>
      <c r="I136" s="75">
        <f t="shared" ref="I136:M136" si="66">I133+I135</f>
        <v>1535837.1339173138</v>
      </c>
      <c r="J136" s="75">
        <f t="shared" si="66"/>
        <v>1608445</v>
      </c>
      <c r="K136" s="75">
        <f t="shared" si="66"/>
        <v>1513726</v>
      </c>
      <c r="L136" s="75">
        <f t="shared" si="66"/>
        <v>1471398</v>
      </c>
      <c r="M136" s="75">
        <f t="shared" si="66"/>
        <v>72607.866082686334</v>
      </c>
    </row>
    <row r="137" spans="6:13" ht="27" customHeight="1" x14ac:dyDescent="0.25">
      <c r="F137" s="39" t="s">
        <v>169</v>
      </c>
      <c r="G137" s="13" t="s">
        <v>170</v>
      </c>
      <c r="H137" s="14"/>
      <c r="I137" s="75"/>
      <c r="J137" s="75"/>
      <c r="K137" s="75"/>
      <c r="L137" s="75"/>
      <c r="M137" s="75"/>
    </row>
    <row r="138" spans="6:13" ht="27" customHeight="1" x14ac:dyDescent="0.25">
      <c r="F138" s="39" t="s">
        <v>171</v>
      </c>
      <c r="G138" s="13" t="s">
        <v>172</v>
      </c>
      <c r="H138" s="14"/>
      <c r="I138" s="75" t="e">
        <f t="shared" ref="I138:M138" si="67">I134+I137</f>
        <v>#REF!</v>
      </c>
      <c r="J138" s="75" t="e">
        <f t="shared" si="67"/>
        <v>#REF!</v>
      </c>
      <c r="K138" s="75" t="e">
        <f t="shared" si="67"/>
        <v>#REF!</v>
      </c>
      <c r="L138" s="75" t="e">
        <f t="shared" si="67"/>
        <v>#REF!</v>
      </c>
      <c r="M138" s="75" t="e">
        <f t="shared" si="67"/>
        <v>#REF!</v>
      </c>
    </row>
    <row r="139" spans="6:13" ht="27" customHeight="1" x14ac:dyDescent="0.25">
      <c r="F139" s="39" t="s">
        <v>173</v>
      </c>
      <c r="G139" s="13" t="s">
        <v>174</v>
      </c>
      <c r="H139" s="14"/>
      <c r="I139" s="75" t="e">
        <f t="shared" ref="I139:M139" si="68">I136-I138</f>
        <v>#REF!</v>
      </c>
      <c r="J139" s="75" t="e">
        <f t="shared" si="68"/>
        <v>#REF!</v>
      </c>
      <c r="K139" s="75" t="e">
        <f t="shared" si="68"/>
        <v>#REF!</v>
      </c>
      <c r="L139" s="75" t="e">
        <f t="shared" si="68"/>
        <v>#REF!</v>
      </c>
      <c r="M139" s="75" t="e">
        <f t="shared" si="68"/>
        <v>#REF!</v>
      </c>
    </row>
    <row r="140" spans="6:13" ht="27" customHeight="1" x14ac:dyDescent="0.25">
      <c r="F140" s="39" t="s">
        <v>175</v>
      </c>
      <c r="G140" s="13" t="s">
        <v>186</v>
      </c>
      <c r="H140" s="14"/>
      <c r="I140" s="75" t="e">
        <f>I139*-1</f>
        <v>#REF!</v>
      </c>
      <c r="J140" s="75" t="e">
        <f t="shared" ref="J140:L140" si="69">J139*-1</f>
        <v>#REF!</v>
      </c>
      <c r="K140" s="75" t="e">
        <f t="shared" si="69"/>
        <v>#REF!</v>
      </c>
      <c r="L140" s="75" t="e">
        <f t="shared" si="69"/>
        <v>#REF!</v>
      </c>
      <c r="M140" s="75">
        <f>M15</f>
        <v>0</v>
      </c>
    </row>
    <row r="141" spans="6:13" ht="27" customHeight="1" x14ac:dyDescent="0.25">
      <c r="F141" s="39" t="s">
        <v>176</v>
      </c>
      <c r="G141" s="13" t="s">
        <v>187</v>
      </c>
      <c r="H141" s="14"/>
      <c r="I141" s="75" t="e">
        <f t="shared" ref="I141:M141" si="70">I139+I140</f>
        <v>#REF!</v>
      </c>
      <c r="J141" s="75" t="e">
        <f t="shared" si="70"/>
        <v>#REF!</v>
      </c>
      <c r="K141" s="75" t="e">
        <f t="shared" si="70"/>
        <v>#REF!</v>
      </c>
      <c r="L141" s="75" t="e">
        <f t="shared" si="70"/>
        <v>#REF!</v>
      </c>
      <c r="M141" s="75" t="e">
        <f t="shared" si="70"/>
        <v>#REF!</v>
      </c>
    </row>
  </sheetData>
  <autoFilter ref="F5:O141"/>
  <mergeCells count="5">
    <mergeCell ref="F131:L131"/>
    <mergeCell ref="F2:M2"/>
    <mergeCell ref="F22:G22"/>
    <mergeCell ref="F69:G69"/>
    <mergeCell ref="F78:G78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&amp;L&amp;9&amp;K04-049&amp;D&amp;C&amp;"-,Podebljano"&amp;9&amp;K04-048&amp;P /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47"/>
  <sheetViews>
    <sheetView topLeftCell="F121" zoomScale="90" zoomScaleNormal="90" workbookViewId="0">
      <selection activeCell="I146" sqref="I146"/>
    </sheetView>
  </sheetViews>
  <sheetFormatPr defaultRowHeight="21.95" customHeight="1" outlineLevelRow="1" x14ac:dyDescent="0.25"/>
  <cols>
    <col min="1" max="2" width="0" style="5" hidden="1" customWidth="1"/>
    <col min="3" max="5" width="0" style="30" hidden="1" customWidth="1"/>
    <col min="6" max="6" width="6.7109375" style="5" customWidth="1"/>
    <col min="7" max="7" width="8.7109375" style="5" customWidth="1"/>
    <col min="8" max="8" width="45.7109375" style="5" customWidth="1"/>
    <col min="9" max="9" width="15.7109375" style="28" customWidth="1"/>
    <col min="10" max="10" width="15.7109375" style="28" hidden="1" customWidth="1"/>
    <col min="11" max="13" width="15.7109375" style="28" customWidth="1"/>
    <col min="14" max="14" width="15.7109375" style="28" hidden="1" customWidth="1"/>
    <col min="15" max="15" width="9.140625" style="5" hidden="1" customWidth="1"/>
    <col min="16" max="16" width="11.5703125" style="5" hidden="1" customWidth="1"/>
    <col min="17" max="16384" width="9.140625" style="5"/>
  </cols>
  <sheetData>
    <row r="1" spans="6:15" ht="15.95" customHeight="1" x14ac:dyDescent="0.25">
      <c r="F1" s="1"/>
      <c r="G1" s="1"/>
      <c r="H1" s="1"/>
      <c r="I1" s="2"/>
      <c r="J1" s="2"/>
      <c r="K1" s="2"/>
      <c r="L1" s="2"/>
      <c r="M1" s="2"/>
      <c r="N1" s="2"/>
    </row>
    <row r="2" spans="6:15" ht="15.95" customHeight="1" x14ac:dyDescent="0.25">
      <c r="F2" s="80" t="s">
        <v>185</v>
      </c>
      <c r="G2" s="80"/>
      <c r="H2" s="80"/>
      <c r="I2" s="80"/>
      <c r="J2" s="80"/>
      <c r="K2" s="80"/>
      <c r="L2" s="80"/>
      <c r="M2" s="80"/>
      <c r="N2" s="80"/>
    </row>
    <row r="3" spans="6:15" ht="15.95" customHeight="1" x14ac:dyDescent="0.25">
      <c r="F3" s="1"/>
      <c r="G3" s="1"/>
      <c r="H3" s="1"/>
      <c r="I3" s="67"/>
      <c r="J3" s="67"/>
      <c r="K3" s="67"/>
      <c r="L3" s="67"/>
      <c r="M3" s="67"/>
      <c r="N3" s="67"/>
    </row>
    <row r="4" spans="6:15" ht="39.950000000000003" customHeight="1" x14ac:dyDescent="0.25">
      <c r="F4" s="68" t="s">
        <v>2</v>
      </c>
      <c r="G4" s="6" t="s">
        <v>161</v>
      </c>
      <c r="H4" s="6" t="s">
        <v>3</v>
      </c>
      <c r="I4" s="69" t="s">
        <v>162</v>
      </c>
      <c r="J4" s="69" t="s">
        <v>163</v>
      </c>
      <c r="K4" s="69" t="s">
        <v>177</v>
      </c>
      <c r="L4" s="69" t="s">
        <v>178</v>
      </c>
      <c r="M4" s="69" t="s">
        <v>179</v>
      </c>
      <c r="N4" s="69" t="s">
        <v>180</v>
      </c>
    </row>
    <row r="5" spans="6:15" ht="12.95" customHeight="1" x14ac:dyDescent="0.25">
      <c r="F5" s="10">
        <v>1</v>
      </c>
      <c r="G5" s="10">
        <v>2</v>
      </c>
      <c r="H5" s="10">
        <v>3</v>
      </c>
      <c r="I5" s="10">
        <v>4</v>
      </c>
      <c r="J5" s="10">
        <v>5</v>
      </c>
      <c r="K5" s="10">
        <v>5</v>
      </c>
      <c r="L5" s="10">
        <v>6</v>
      </c>
      <c r="M5" s="10">
        <v>7</v>
      </c>
      <c r="N5" s="10">
        <v>9</v>
      </c>
    </row>
    <row r="6" spans="6:15" ht="27" customHeight="1" x14ac:dyDescent="0.25">
      <c r="F6" s="12"/>
      <c r="G6" s="13" t="s">
        <v>11</v>
      </c>
      <c r="H6" s="14"/>
      <c r="I6" s="70">
        <f t="shared" ref="I6:N6" si="0">I7+I10+I16+I18</f>
        <v>1535837.1339173138</v>
      </c>
      <c r="J6" s="17">
        <f t="shared" si="0"/>
        <v>661961.61</v>
      </c>
      <c r="K6" s="70">
        <f t="shared" si="0"/>
        <v>1608445</v>
      </c>
      <c r="L6" s="70">
        <f t="shared" si="0"/>
        <v>1513726</v>
      </c>
      <c r="M6" s="70">
        <f t="shared" si="0"/>
        <v>1471398</v>
      </c>
      <c r="N6" s="70">
        <f t="shared" si="0"/>
        <v>72607.866082686334</v>
      </c>
    </row>
    <row r="7" spans="6:15" ht="27" customHeight="1" x14ac:dyDescent="0.25">
      <c r="F7" s="18"/>
      <c r="G7" s="19" t="s">
        <v>12</v>
      </c>
      <c r="H7" s="20" t="s">
        <v>13</v>
      </c>
      <c r="I7" s="71">
        <f t="shared" ref="I7" si="1">SUM(I8:I9)</f>
        <v>1131199</v>
      </c>
      <c r="J7" s="23">
        <f t="shared" ref="J7" si="2">SUM(J8:J9)</f>
        <v>500907.48</v>
      </c>
      <c r="K7" s="71">
        <f t="shared" ref="K7:M7" si="3">SUM(K8:K9)</f>
        <v>1249354</v>
      </c>
      <c r="L7" s="71">
        <f>SUM(L8:L9)</f>
        <v>1254354</v>
      </c>
      <c r="M7" s="71">
        <f t="shared" si="3"/>
        <v>1262354</v>
      </c>
      <c r="N7" s="71">
        <f t="shared" ref="N7" si="4">SUM(N8:N9)</f>
        <v>118155</v>
      </c>
    </row>
    <row r="8" spans="6:15" ht="21.95" customHeight="1" outlineLevel="1" x14ac:dyDescent="0.25">
      <c r="F8" s="24" t="s">
        <v>14</v>
      </c>
      <c r="G8" s="25" t="s">
        <v>15</v>
      </c>
      <c r="H8" s="26" t="s">
        <v>16</v>
      </c>
      <c r="I8" s="72">
        <v>937218</v>
      </c>
      <c r="J8" s="29">
        <v>441647.49</v>
      </c>
      <c r="K8" s="72">
        <v>1060000</v>
      </c>
      <c r="L8" s="72">
        <v>1065000</v>
      </c>
      <c r="M8" s="72">
        <v>1073000</v>
      </c>
      <c r="N8" s="76">
        <f>(K8-I8)*Sys!$B$5</f>
        <v>122782</v>
      </c>
      <c r="O8" s="5" t="str">
        <f>LEFT(G8,1)</f>
        <v>6</v>
      </c>
    </row>
    <row r="9" spans="6:15" ht="21.95" customHeight="1" outlineLevel="1" x14ac:dyDescent="0.25">
      <c r="F9" s="24">
        <f>F8+1</f>
        <v>2</v>
      </c>
      <c r="G9" s="25" t="s">
        <v>15</v>
      </c>
      <c r="H9" s="26" t="s">
        <v>17</v>
      </c>
      <c r="I9" s="72">
        <v>193981</v>
      </c>
      <c r="J9" s="29">
        <v>59259.99</v>
      </c>
      <c r="K9" s="72">
        <v>189354</v>
      </c>
      <c r="L9" s="72">
        <v>189354</v>
      </c>
      <c r="M9" s="72">
        <v>189354</v>
      </c>
      <c r="N9" s="76">
        <f>(K9-I9)*Sys!$B$5</f>
        <v>-4627</v>
      </c>
      <c r="O9" s="5" t="str">
        <f t="shared" ref="O9:O53" si="5">LEFT(G9,1)</f>
        <v>6</v>
      </c>
    </row>
    <row r="10" spans="6:15" ht="27" customHeight="1" x14ac:dyDescent="0.25">
      <c r="F10" s="18"/>
      <c r="G10" s="19" t="s">
        <v>18</v>
      </c>
      <c r="H10" s="20" t="s">
        <v>19</v>
      </c>
      <c r="I10" s="71">
        <f t="shared" ref="I10:N10" si="6">SUM(I11:I15)</f>
        <v>199814.18806821952</v>
      </c>
      <c r="J10" s="23">
        <f t="shared" si="6"/>
        <v>52733.29</v>
      </c>
      <c r="K10" s="71">
        <f t="shared" si="6"/>
        <v>201000</v>
      </c>
      <c r="L10" s="71">
        <f t="shared" si="6"/>
        <v>201000</v>
      </c>
      <c r="M10" s="71">
        <f t="shared" si="6"/>
        <v>201000</v>
      </c>
      <c r="N10" s="71">
        <f t="shared" si="6"/>
        <v>1185.8119317804792</v>
      </c>
      <c r="O10" s="5" t="str">
        <f t="shared" si="5"/>
        <v>I</v>
      </c>
    </row>
    <row r="11" spans="6:15" ht="21.95" customHeight="1" outlineLevel="1" x14ac:dyDescent="0.25">
      <c r="F11" s="24">
        <f t="shared" ref="F11:F15" si="7">F10+1</f>
        <v>1</v>
      </c>
      <c r="G11" s="25" t="s">
        <v>20</v>
      </c>
      <c r="H11" s="26" t="s">
        <v>21</v>
      </c>
      <c r="I11" s="72">
        <v>53.089123365850419</v>
      </c>
      <c r="J11" s="29"/>
      <c r="K11" s="72"/>
      <c r="L11" s="72"/>
      <c r="M11" s="72"/>
      <c r="N11" s="76">
        <f>(K11-I11)*Sys!$B$5</f>
        <v>-53.089123365850419</v>
      </c>
      <c r="O11" s="5" t="str">
        <f t="shared" si="5"/>
        <v>6</v>
      </c>
    </row>
    <row r="12" spans="6:15" ht="21.95" customHeight="1" outlineLevel="1" x14ac:dyDescent="0.25">
      <c r="F12" s="24">
        <f t="shared" si="7"/>
        <v>2</v>
      </c>
      <c r="G12" s="25" t="s">
        <v>22</v>
      </c>
      <c r="H12" s="26" t="s">
        <v>23</v>
      </c>
      <c r="I12" s="72">
        <v>13.272280841462605</v>
      </c>
      <c r="J12" s="29"/>
      <c r="K12" s="72"/>
      <c r="L12" s="72"/>
      <c r="M12" s="72"/>
      <c r="N12" s="76">
        <f>(K12-I12)*Sys!$B$5</f>
        <v>-13.272280841462605</v>
      </c>
      <c r="O12" s="5" t="str">
        <f t="shared" si="5"/>
        <v>6</v>
      </c>
    </row>
    <row r="13" spans="6:15" ht="21.95" customHeight="1" outlineLevel="1" x14ac:dyDescent="0.25">
      <c r="F13" s="24">
        <f t="shared" si="7"/>
        <v>3</v>
      </c>
      <c r="G13" s="25" t="s">
        <v>27</v>
      </c>
      <c r="H13" s="26" t="s">
        <v>28</v>
      </c>
      <c r="I13" s="72">
        <v>663.61404207313024</v>
      </c>
      <c r="J13" s="29">
        <v>1024.23</v>
      </c>
      <c r="K13" s="72">
        <v>1000</v>
      </c>
      <c r="L13" s="72">
        <v>1000</v>
      </c>
      <c r="M13" s="72">
        <v>1000</v>
      </c>
      <c r="N13" s="76">
        <f>(K13-I13)*Sys!$B$5</f>
        <v>336.38595792686976</v>
      </c>
      <c r="O13" s="5" t="str">
        <f t="shared" si="5"/>
        <v>6</v>
      </c>
    </row>
    <row r="14" spans="6:15" ht="21.95" customHeight="1" outlineLevel="1" x14ac:dyDescent="0.25">
      <c r="F14" s="24">
        <f t="shared" si="7"/>
        <v>4</v>
      </c>
      <c r="G14" s="25" t="s">
        <v>29</v>
      </c>
      <c r="H14" s="26" t="s">
        <v>30</v>
      </c>
      <c r="I14" s="72">
        <v>199084.21262193908</v>
      </c>
      <c r="J14" s="29">
        <v>51709.06</v>
      </c>
      <c r="K14" s="72">
        <v>200000</v>
      </c>
      <c r="L14" s="72">
        <v>200000</v>
      </c>
      <c r="M14" s="72">
        <v>200000</v>
      </c>
      <c r="N14" s="76">
        <f>(K14-I14)*Sys!$B$5</f>
        <v>915.78737806092249</v>
      </c>
      <c r="O14" s="5" t="str">
        <f t="shared" si="5"/>
        <v>6</v>
      </c>
    </row>
    <row r="15" spans="6:15" ht="21.95" customHeight="1" outlineLevel="1" x14ac:dyDescent="0.25">
      <c r="F15" s="24">
        <f t="shared" si="7"/>
        <v>5</v>
      </c>
      <c r="G15" s="25" t="s">
        <v>31</v>
      </c>
      <c r="H15" s="26" t="s">
        <v>32</v>
      </c>
      <c r="I15" s="72"/>
      <c r="J15" s="29"/>
      <c r="K15" s="72"/>
      <c r="L15" s="72"/>
      <c r="M15" s="72"/>
      <c r="N15" s="76">
        <f>(K15-I15)*Sys!$B$5</f>
        <v>0</v>
      </c>
      <c r="O15" s="5" t="str">
        <f t="shared" si="5"/>
        <v>9</v>
      </c>
    </row>
    <row r="16" spans="6:15" ht="27" customHeight="1" x14ac:dyDescent="0.25">
      <c r="F16" s="18"/>
      <c r="G16" s="19" t="s">
        <v>33</v>
      </c>
      <c r="H16" s="20"/>
      <c r="I16" s="71">
        <f t="shared" ref="I16:N16" si="8">SUM(I17:I17)</f>
        <v>5308.9123365850419</v>
      </c>
      <c r="J16" s="23">
        <f t="shared" si="8"/>
        <v>0</v>
      </c>
      <c r="K16" s="71">
        <f t="shared" si="8"/>
        <v>0</v>
      </c>
      <c r="L16" s="71">
        <f t="shared" si="8"/>
        <v>0</v>
      </c>
      <c r="M16" s="71">
        <f t="shared" si="8"/>
        <v>0</v>
      </c>
      <c r="N16" s="71">
        <f t="shared" si="8"/>
        <v>-5308.9123365850419</v>
      </c>
      <c r="O16" s="5" t="str">
        <f t="shared" si="5"/>
        <v>I</v>
      </c>
    </row>
    <row r="17" spans="1:15" ht="21.95" customHeight="1" outlineLevel="1" x14ac:dyDescent="0.25">
      <c r="F17" s="24">
        <f>F16+1</f>
        <v>1</v>
      </c>
      <c r="G17" s="25" t="s">
        <v>34</v>
      </c>
      <c r="H17" s="26" t="s">
        <v>35</v>
      </c>
      <c r="I17" s="72">
        <v>5308.9123365850419</v>
      </c>
      <c r="J17" s="29"/>
      <c r="K17" s="72"/>
      <c r="L17" s="72"/>
      <c r="M17" s="72"/>
      <c r="N17" s="76">
        <f>(K17-I17)*Sys!$B$5</f>
        <v>-5308.9123365850419</v>
      </c>
      <c r="O17" s="5" t="str">
        <f t="shared" si="5"/>
        <v>6</v>
      </c>
    </row>
    <row r="18" spans="1:15" ht="27" customHeight="1" x14ac:dyDescent="0.25">
      <c r="F18" s="18"/>
      <c r="G18" s="19" t="s">
        <v>38</v>
      </c>
      <c r="H18" s="20" t="s">
        <v>39</v>
      </c>
      <c r="I18" s="71">
        <f t="shared" ref="I18:N18" si="9">SUM(I19:I20)</f>
        <v>199515.03351250911</v>
      </c>
      <c r="J18" s="23">
        <f t="shared" si="9"/>
        <v>108320.84</v>
      </c>
      <c r="K18" s="71">
        <f t="shared" si="9"/>
        <v>158091</v>
      </c>
      <c r="L18" s="71">
        <f t="shared" si="9"/>
        <v>58372</v>
      </c>
      <c r="M18" s="71">
        <f t="shared" si="9"/>
        <v>8044</v>
      </c>
      <c r="N18" s="71">
        <f t="shared" si="9"/>
        <v>-41424.033512509108</v>
      </c>
      <c r="O18" s="5" t="str">
        <f t="shared" si="5"/>
        <v>I</v>
      </c>
    </row>
    <row r="19" spans="1:15" ht="24.95" customHeight="1" outlineLevel="1" x14ac:dyDescent="0.25">
      <c r="F19" s="24">
        <f t="shared" ref="F19:F20" si="10">F18+1</f>
        <v>1</v>
      </c>
      <c r="G19" s="25" t="s">
        <v>40</v>
      </c>
      <c r="H19" s="26" t="s">
        <v>41</v>
      </c>
      <c r="I19" s="72">
        <v>26544.56168292521</v>
      </c>
      <c r="J19" s="29">
        <v>3500</v>
      </c>
      <c r="K19" s="72">
        <v>5000</v>
      </c>
      <c r="L19" s="72">
        <v>5000</v>
      </c>
      <c r="M19" s="72">
        <v>5000</v>
      </c>
      <c r="N19" s="76">
        <f>(K19-I19)*Sys!$B$5</f>
        <v>-21544.56168292521</v>
      </c>
      <c r="O19" s="5" t="str">
        <f t="shared" si="5"/>
        <v>6</v>
      </c>
    </row>
    <row r="20" spans="1:15" ht="24.95" customHeight="1" outlineLevel="1" x14ac:dyDescent="0.25">
      <c r="F20" s="24">
        <f t="shared" si="10"/>
        <v>2</v>
      </c>
      <c r="G20" s="25" t="s">
        <v>42</v>
      </c>
      <c r="H20" s="26" t="s">
        <v>43</v>
      </c>
      <c r="I20" s="72">
        <v>172970.4718295839</v>
      </c>
      <c r="J20" s="29">
        <v>104820.84</v>
      </c>
      <c r="K20" s="72">
        <v>153091</v>
      </c>
      <c r="L20" s="72">
        <v>53372</v>
      </c>
      <c r="M20" s="72">
        <v>3044</v>
      </c>
      <c r="N20" s="76">
        <f>(K20-I20)*Sys!$B$5</f>
        <v>-19879.471829583897</v>
      </c>
      <c r="O20" s="5" t="str">
        <f t="shared" si="5"/>
        <v>6</v>
      </c>
    </row>
    <row r="21" spans="1:15" ht="27.95" customHeight="1" x14ac:dyDescent="0.25">
      <c r="F21" s="12"/>
      <c r="G21" s="13" t="s">
        <v>46</v>
      </c>
      <c r="H21" s="14"/>
      <c r="I21" s="70">
        <f>I22+I30+I46+I96+I37</f>
        <v>1551327.4486694539</v>
      </c>
      <c r="J21" s="17" t="e">
        <f>J22+J30+J46+#REF!+J96+J37</f>
        <v>#REF!</v>
      </c>
      <c r="K21" s="70">
        <f t="shared" ref="K21:M21" si="11">K22+K30+K46+K96+K37</f>
        <v>1769874</v>
      </c>
      <c r="L21" s="70">
        <f t="shared" si="11"/>
        <v>1635774</v>
      </c>
      <c r="M21" s="70">
        <f t="shared" si="11"/>
        <v>1586774</v>
      </c>
      <c r="N21" s="70" t="e">
        <f>N22+N30+N46+#REF!+N96+N37</f>
        <v>#REF!</v>
      </c>
      <c r="O21" s="5" t="str">
        <f t="shared" si="5"/>
        <v>S</v>
      </c>
    </row>
    <row r="22" spans="1:15" ht="27.95" customHeight="1" x14ac:dyDescent="0.25">
      <c r="A22" s="5" t="s">
        <v>47</v>
      </c>
      <c r="F22" s="77" t="s">
        <v>47</v>
      </c>
      <c r="G22" s="77"/>
      <c r="H22" s="14" t="s">
        <v>48</v>
      </c>
      <c r="I22" s="70">
        <f t="shared" ref="I22:N23" si="12">I23</f>
        <v>924848</v>
      </c>
      <c r="J22" s="17">
        <f t="shared" si="12"/>
        <v>427008.74</v>
      </c>
      <c r="K22" s="70">
        <f t="shared" si="12"/>
        <v>1060000</v>
      </c>
      <c r="L22" s="70">
        <f t="shared" si="12"/>
        <v>1065000</v>
      </c>
      <c r="M22" s="70">
        <f t="shared" si="12"/>
        <v>1073000</v>
      </c>
      <c r="N22" s="70">
        <f t="shared" si="12"/>
        <v>135152</v>
      </c>
      <c r="O22" s="5" t="str">
        <f t="shared" si="5"/>
        <v/>
      </c>
    </row>
    <row r="23" spans="1:15" ht="27.95" customHeight="1" x14ac:dyDescent="0.25">
      <c r="A23" s="5" t="s">
        <v>47</v>
      </c>
      <c r="B23" s="5">
        <v>11</v>
      </c>
      <c r="F23" s="18"/>
      <c r="G23" s="19" t="s">
        <v>12</v>
      </c>
      <c r="H23" s="20" t="s">
        <v>13</v>
      </c>
      <c r="I23" s="71">
        <f t="shared" si="12"/>
        <v>924848</v>
      </c>
      <c r="J23" s="23">
        <f t="shared" si="12"/>
        <v>427008.74</v>
      </c>
      <c r="K23" s="71">
        <f t="shared" si="12"/>
        <v>1060000</v>
      </c>
      <c r="L23" s="71">
        <f t="shared" si="12"/>
        <v>1065000</v>
      </c>
      <c r="M23" s="71">
        <f t="shared" si="12"/>
        <v>1073000</v>
      </c>
      <c r="N23" s="71">
        <f t="shared" si="12"/>
        <v>135152</v>
      </c>
      <c r="O23" s="5" t="str">
        <f t="shared" si="5"/>
        <v>I</v>
      </c>
    </row>
    <row r="24" spans="1:15" ht="18" customHeight="1" x14ac:dyDescent="0.25">
      <c r="A24" s="5" t="s">
        <v>47</v>
      </c>
      <c r="B24" s="5">
        <v>11</v>
      </c>
      <c r="F24" s="31"/>
      <c r="G24" s="32"/>
      <c r="H24" s="33" t="s">
        <v>49</v>
      </c>
      <c r="I24" s="73">
        <f t="shared" ref="I24" si="13">SUM(I25:I29)</f>
        <v>924848</v>
      </c>
      <c r="J24" s="36">
        <f t="shared" ref="J24" si="14">SUM(J25:J29)</f>
        <v>427008.74</v>
      </c>
      <c r="K24" s="73">
        <f t="shared" ref="K24:M24" si="15">SUM(K25:K29)</f>
        <v>1060000</v>
      </c>
      <c r="L24" s="73">
        <f t="shared" si="15"/>
        <v>1065000</v>
      </c>
      <c r="M24" s="73">
        <f t="shared" si="15"/>
        <v>1073000</v>
      </c>
      <c r="N24" s="73">
        <f t="shared" ref="N24" si="16">SUM(N25:N29)</f>
        <v>135152</v>
      </c>
      <c r="O24" s="5" t="str">
        <f t="shared" si="5"/>
        <v/>
      </c>
    </row>
    <row r="25" spans="1:15" ht="18" customHeight="1" outlineLevel="1" x14ac:dyDescent="0.25">
      <c r="A25" s="5" t="s">
        <v>47</v>
      </c>
      <c r="B25" s="5">
        <v>11</v>
      </c>
      <c r="C25" s="30" t="str">
        <f>G25</f>
        <v>3111</v>
      </c>
      <c r="D25" s="30" t="str">
        <f>LEFT(C25,1)</f>
        <v>3</v>
      </c>
      <c r="E25" s="30" t="str">
        <f>LEFT(C25,2)</f>
        <v>31</v>
      </c>
      <c r="F25" s="24">
        <f t="shared" ref="F25:F29" si="17">F24+1</f>
        <v>1</v>
      </c>
      <c r="G25" s="25" t="s">
        <v>50</v>
      </c>
      <c r="H25" s="5" t="s">
        <v>51</v>
      </c>
      <c r="I25" s="72">
        <v>761270</v>
      </c>
      <c r="J25" s="29">
        <v>349991.86</v>
      </c>
      <c r="K25" s="72">
        <v>880000</v>
      </c>
      <c r="L25" s="72">
        <v>884300</v>
      </c>
      <c r="M25" s="72">
        <v>891200</v>
      </c>
      <c r="N25" s="76">
        <f>(K25-I25)*Sys!$B$5</f>
        <v>118730</v>
      </c>
      <c r="O25" s="5" t="str">
        <f t="shared" si="5"/>
        <v>3</v>
      </c>
    </row>
    <row r="26" spans="1:15" ht="18" customHeight="1" outlineLevel="1" x14ac:dyDescent="0.25">
      <c r="A26" s="5" t="s">
        <v>47</v>
      </c>
      <c r="B26" s="5">
        <v>11</v>
      </c>
      <c r="C26" s="30" t="str">
        <f t="shared" ref="C26:C29" si="18">G26</f>
        <v>3121</v>
      </c>
      <c r="D26" s="30" t="str">
        <f t="shared" ref="D26:D29" si="19">LEFT(C26,1)</f>
        <v>3</v>
      </c>
      <c r="E26" s="30" t="str">
        <f t="shared" ref="E26:E29" si="20">LEFT(C26,2)</f>
        <v>31</v>
      </c>
      <c r="F26" s="24">
        <f t="shared" si="17"/>
        <v>2</v>
      </c>
      <c r="G26" s="25" t="s">
        <v>52</v>
      </c>
      <c r="H26" s="5" t="s">
        <v>53</v>
      </c>
      <c r="I26" s="72">
        <v>20000</v>
      </c>
      <c r="J26" s="29">
        <v>10101.74</v>
      </c>
      <c r="K26" s="72">
        <v>16820</v>
      </c>
      <c r="L26" s="72">
        <v>16820</v>
      </c>
      <c r="M26" s="72">
        <v>16820</v>
      </c>
      <c r="N26" s="76">
        <f>(K26-I26)*Sys!$B$5</f>
        <v>-3180</v>
      </c>
      <c r="O26" s="5" t="str">
        <f t="shared" si="5"/>
        <v>3</v>
      </c>
    </row>
    <row r="27" spans="1:15" ht="18" customHeight="1" outlineLevel="1" x14ac:dyDescent="0.25">
      <c r="A27" s="5" t="s">
        <v>47</v>
      </c>
      <c r="B27" s="5">
        <v>11</v>
      </c>
      <c r="C27" s="30" t="str">
        <f t="shared" si="18"/>
        <v>3132</v>
      </c>
      <c r="D27" s="30" t="str">
        <f t="shared" si="19"/>
        <v>3</v>
      </c>
      <c r="E27" s="30" t="str">
        <f t="shared" si="20"/>
        <v>31</v>
      </c>
      <c r="F27" s="24">
        <f t="shared" si="17"/>
        <v>3</v>
      </c>
      <c r="G27" s="25" t="s">
        <v>54</v>
      </c>
      <c r="H27" s="5" t="s">
        <v>55</v>
      </c>
      <c r="I27" s="72">
        <v>125609</v>
      </c>
      <c r="J27" s="29">
        <v>57748.7</v>
      </c>
      <c r="K27" s="72">
        <v>145200</v>
      </c>
      <c r="L27" s="72">
        <v>145900</v>
      </c>
      <c r="M27" s="72">
        <v>147000</v>
      </c>
      <c r="N27" s="76">
        <f>(K27-I27)*Sys!$B$5</f>
        <v>19591</v>
      </c>
      <c r="O27" s="5" t="str">
        <f t="shared" si="5"/>
        <v>3</v>
      </c>
    </row>
    <row r="28" spans="1:15" ht="18" customHeight="1" outlineLevel="1" x14ac:dyDescent="0.25">
      <c r="A28" s="5" t="s">
        <v>47</v>
      </c>
      <c r="B28" s="5">
        <v>11</v>
      </c>
      <c r="C28" s="30" t="str">
        <f t="shared" si="18"/>
        <v>3212</v>
      </c>
      <c r="D28" s="30" t="str">
        <f t="shared" si="19"/>
        <v>3</v>
      </c>
      <c r="E28" s="30" t="str">
        <f t="shared" si="20"/>
        <v>32</v>
      </c>
      <c r="F28" s="24">
        <f t="shared" si="17"/>
        <v>4</v>
      </c>
      <c r="G28" s="25" t="s">
        <v>56</v>
      </c>
      <c r="H28" s="5" t="s">
        <v>57</v>
      </c>
      <c r="I28" s="72">
        <v>16500</v>
      </c>
      <c r="J28" s="29">
        <v>8326.44</v>
      </c>
      <c r="K28" s="72">
        <v>16300</v>
      </c>
      <c r="L28" s="72">
        <v>16300</v>
      </c>
      <c r="M28" s="72">
        <v>16300</v>
      </c>
      <c r="N28" s="76">
        <f>(K28-I28)*Sys!$B$5</f>
        <v>-200</v>
      </c>
      <c r="O28" s="5" t="str">
        <f t="shared" si="5"/>
        <v>3</v>
      </c>
    </row>
    <row r="29" spans="1:15" ht="18" customHeight="1" outlineLevel="1" x14ac:dyDescent="0.25">
      <c r="A29" s="5" t="s">
        <v>47</v>
      </c>
      <c r="B29" s="5">
        <v>11</v>
      </c>
      <c r="C29" s="30" t="str">
        <f t="shared" si="18"/>
        <v>3295</v>
      </c>
      <c r="D29" s="30" t="str">
        <f t="shared" si="19"/>
        <v>3</v>
      </c>
      <c r="E29" s="30" t="str">
        <f t="shared" si="20"/>
        <v>32</v>
      </c>
      <c r="F29" s="24">
        <f t="shared" si="17"/>
        <v>5</v>
      </c>
      <c r="G29" s="25" t="s">
        <v>58</v>
      </c>
      <c r="H29" s="5" t="s">
        <v>59</v>
      </c>
      <c r="I29" s="72">
        <v>1469</v>
      </c>
      <c r="J29" s="29">
        <v>840</v>
      </c>
      <c r="K29" s="72">
        <v>1680</v>
      </c>
      <c r="L29" s="72">
        <v>1680</v>
      </c>
      <c r="M29" s="72">
        <v>1680</v>
      </c>
      <c r="N29" s="76">
        <f>(K29-I29)*Sys!$B$5</f>
        <v>211</v>
      </c>
      <c r="O29" s="5" t="str">
        <f t="shared" si="5"/>
        <v>3</v>
      </c>
    </row>
    <row r="30" spans="1:15" ht="27.95" customHeight="1" x14ac:dyDescent="0.25">
      <c r="A30" s="5" t="s">
        <v>60</v>
      </c>
      <c r="F30" s="77" t="s">
        <v>60</v>
      </c>
      <c r="G30" s="77"/>
      <c r="H30" s="14" t="s">
        <v>61</v>
      </c>
      <c r="I30" s="70">
        <f t="shared" ref="I30:N31" si="21">I31</f>
        <v>12370</v>
      </c>
      <c r="J30" s="17">
        <f t="shared" si="21"/>
        <v>5918.4</v>
      </c>
      <c r="K30" s="70">
        <f t="shared" si="21"/>
        <v>0</v>
      </c>
      <c r="L30" s="70">
        <f t="shared" si="21"/>
        <v>0</v>
      </c>
      <c r="M30" s="70">
        <f t="shared" si="21"/>
        <v>0</v>
      </c>
      <c r="N30" s="70">
        <f t="shared" si="21"/>
        <v>-12370</v>
      </c>
      <c r="O30" s="5" t="str">
        <f t="shared" si="5"/>
        <v/>
      </c>
    </row>
    <row r="31" spans="1:15" ht="28.5" customHeight="1" x14ac:dyDescent="0.25">
      <c r="A31" s="5" t="s">
        <v>60</v>
      </c>
      <c r="B31" s="5">
        <v>51</v>
      </c>
      <c r="F31" s="18"/>
      <c r="G31" s="19" t="s">
        <v>12</v>
      </c>
      <c r="H31" s="20" t="s">
        <v>13</v>
      </c>
      <c r="I31" s="71">
        <f t="shared" si="21"/>
        <v>12370</v>
      </c>
      <c r="J31" s="23">
        <f t="shared" si="21"/>
        <v>5918.4</v>
      </c>
      <c r="K31" s="71">
        <f t="shared" si="21"/>
        <v>0</v>
      </c>
      <c r="L31" s="71">
        <f t="shared" si="21"/>
        <v>0</v>
      </c>
      <c r="M31" s="71">
        <f t="shared" si="21"/>
        <v>0</v>
      </c>
      <c r="N31" s="71">
        <f t="shared" si="21"/>
        <v>-12370</v>
      </c>
      <c r="O31" s="5" t="str">
        <f t="shared" si="5"/>
        <v>I</v>
      </c>
    </row>
    <row r="32" spans="1:15" ht="18" customHeight="1" x14ac:dyDescent="0.25">
      <c r="A32" s="5" t="s">
        <v>60</v>
      </c>
      <c r="B32" s="5">
        <v>51</v>
      </c>
      <c r="F32" s="31"/>
      <c r="G32" s="32"/>
      <c r="H32" s="33" t="s">
        <v>49</v>
      </c>
      <c r="I32" s="73">
        <f>SUM(I33:I36)</f>
        <v>12370</v>
      </c>
      <c r="J32" s="36">
        <f t="shared" ref="J32" si="22">SUM(J33:J36)</f>
        <v>5918.4</v>
      </c>
      <c r="K32" s="73">
        <f t="shared" ref="K32:M32" si="23">SUM(K33:K36)</f>
        <v>0</v>
      </c>
      <c r="L32" s="73">
        <f t="shared" si="23"/>
        <v>0</v>
      </c>
      <c r="M32" s="73">
        <f t="shared" si="23"/>
        <v>0</v>
      </c>
      <c r="N32" s="73">
        <f t="shared" ref="N32" si="24">SUM(N33:N36)</f>
        <v>-12370</v>
      </c>
      <c r="O32" s="5" t="str">
        <f t="shared" si="5"/>
        <v/>
      </c>
    </row>
    <row r="33" spans="1:15" ht="18" customHeight="1" outlineLevel="1" x14ac:dyDescent="0.25">
      <c r="A33" s="5" t="s">
        <v>60</v>
      </c>
      <c r="B33" s="5">
        <v>51</v>
      </c>
      <c r="C33" s="30" t="str">
        <f t="shared" ref="C33:C36" si="25">G33</f>
        <v>3111</v>
      </c>
      <c r="D33" s="30" t="str">
        <f t="shared" ref="D33:D36" si="26">LEFT(C33,1)</f>
        <v>3</v>
      </c>
      <c r="E33" s="30" t="str">
        <f t="shared" ref="E33:E36" si="27">LEFT(C33,2)</f>
        <v>31</v>
      </c>
      <c r="F33" s="24">
        <f t="shared" ref="F33:F36" si="28">F32+1</f>
        <v>1</v>
      </c>
      <c r="G33" s="25" t="s">
        <v>50</v>
      </c>
      <c r="H33" s="5" t="s">
        <v>51</v>
      </c>
      <c r="I33" s="72">
        <v>7901</v>
      </c>
      <c r="J33" s="29">
        <v>3927.18</v>
      </c>
      <c r="K33" s="72"/>
      <c r="L33" s="72"/>
      <c r="M33" s="72"/>
      <c r="N33" s="76">
        <f>(K33-I33)*Sys!$B$5</f>
        <v>-7901</v>
      </c>
      <c r="O33" s="5" t="str">
        <f t="shared" si="5"/>
        <v>3</v>
      </c>
    </row>
    <row r="34" spans="1:15" ht="18" customHeight="1" outlineLevel="1" x14ac:dyDescent="0.25">
      <c r="A34" s="5" t="s">
        <v>60</v>
      </c>
      <c r="B34" s="5">
        <v>51</v>
      </c>
      <c r="C34" s="30" t="str">
        <f t="shared" si="25"/>
        <v>3132</v>
      </c>
      <c r="D34" s="30" t="str">
        <f t="shared" si="26"/>
        <v>3</v>
      </c>
      <c r="E34" s="30" t="str">
        <f t="shared" si="27"/>
        <v>31</v>
      </c>
      <c r="F34" s="24">
        <f t="shared" si="28"/>
        <v>2</v>
      </c>
      <c r="G34" s="25" t="s">
        <v>54</v>
      </c>
      <c r="H34" s="5" t="s">
        <v>55</v>
      </c>
      <c r="I34" s="72">
        <v>1304</v>
      </c>
      <c r="J34" s="29">
        <v>716.02</v>
      </c>
      <c r="K34" s="72"/>
      <c r="L34" s="72"/>
      <c r="M34" s="72"/>
      <c r="N34" s="76">
        <f>(K34-I34)*Sys!$B$5</f>
        <v>-1304</v>
      </c>
      <c r="O34" s="5" t="str">
        <f t="shared" si="5"/>
        <v>3</v>
      </c>
    </row>
    <row r="35" spans="1:15" ht="18" customHeight="1" outlineLevel="1" x14ac:dyDescent="0.25">
      <c r="A35" s="5" t="s">
        <v>60</v>
      </c>
      <c r="B35" s="5">
        <v>51</v>
      </c>
      <c r="C35" s="30" t="str">
        <f t="shared" si="25"/>
        <v>3237</v>
      </c>
      <c r="D35" s="30" t="str">
        <f t="shared" si="26"/>
        <v>3</v>
      </c>
      <c r="E35" s="30" t="str">
        <f t="shared" si="27"/>
        <v>32</v>
      </c>
      <c r="F35" s="24">
        <f t="shared" si="28"/>
        <v>3</v>
      </c>
      <c r="G35" s="25" t="s">
        <v>62</v>
      </c>
      <c r="H35" s="5" t="s">
        <v>63</v>
      </c>
      <c r="I35" s="72">
        <v>2735</v>
      </c>
      <c r="J35" s="29">
        <v>1115.94</v>
      </c>
      <c r="K35" s="72"/>
      <c r="L35" s="72"/>
      <c r="M35" s="72"/>
      <c r="N35" s="76">
        <f>(K35-I35)*Sys!$B$5</f>
        <v>-2735</v>
      </c>
      <c r="O35" s="5" t="str">
        <f t="shared" si="5"/>
        <v>3</v>
      </c>
    </row>
    <row r="36" spans="1:15" ht="18" customHeight="1" outlineLevel="1" x14ac:dyDescent="0.25">
      <c r="A36" s="5" t="s">
        <v>60</v>
      </c>
      <c r="B36" s="5">
        <v>51</v>
      </c>
      <c r="C36" s="30" t="str">
        <f t="shared" si="25"/>
        <v>3295</v>
      </c>
      <c r="D36" s="30" t="str">
        <f t="shared" si="26"/>
        <v>3</v>
      </c>
      <c r="E36" s="30" t="str">
        <f t="shared" si="27"/>
        <v>32</v>
      </c>
      <c r="F36" s="24">
        <f t="shared" si="28"/>
        <v>4</v>
      </c>
      <c r="G36" s="37" t="s">
        <v>58</v>
      </c>
      <c r="H36" s="5" t="s">
        <v>59</v>
      </c>
      <c r="I36" s="72">
        <v>430</v>
      </c>
      <c r="J36" s="29">
        <v>159.26</v>
      </c>
      <c r="K36" s="72"/>
      <c r="L36" s="72"/>
      <c r="M36" s="72"/>
      <c r="N36" s="76">
        <f>(K36-I36)*Sys!$B$5</f>
        <v>-430</v>
      </c>
      <c r="O36" s="5" t="str">
        <f t="shared" si="5"/>
        <v>3</v>
      </c>
    </row>
    <row r="37" spans="1:15" ht="27.95" customHeight="1" x14ac:dyDescent="0.25">
      <c r="A37" s="5" t="s">
        <v>64</v>
      </c>
      <c r="F37" s="77" t="s">
        <v>65</v>
      </c>
      <c r="G37" s="77"/>
      <c r="H37" s="14" t="s">
        <v>66</v>
      </c>
      <c r="I37" s="70">
        <f t="shared" ref="I37:N37" si="29">I38</f>
        <v>5308.9123365850419</v>
      </c>
      <c r="J37" s="17">
        <f t="shared" si="29"/>
        <v>0</v>
      </c>
      <c r="K37" s="70">
        <f t="shared" si="29"/>
        <v>0</v>
      </c>
      <c r="L37" s="70">
        <f t="shared" si="29"/>
        <v>0</v>
      </c>
      <c r="M37" s="70">
        <f t="shared" si="29"/>
        <v>0</v>
      </c>
      <c r="N37" s="70">
        <f t="shared" si="29"/>
        <v>-5308.9123365850419</v>
      </c>
      <c r="O37" s="5" t="str">
        <f t="shared" si="5"/>
        <v/>
      </c>
    </row>
    <row r="38" spans="1:15" ht="28.5" customHeight="1" x14ac:dyDescent="0.25">
      <c r="A38" s="5" t="s">
        <v>64</v>
      </c>
      <c r="F38" s="18"/>
      <c r="G38" s="19" t="s">
        <v>33</v>
      </c>
      <c r="H38" s="20" t="s">
        <v>67</v>
      </c>
      <c r="I38" s="71">
        <f t="shared" ref="I38:N38" si="30">I39+I44</f>
        <v>5308.9123365850419</v>
      </c>
      <c r="J38" s="23">
        <f t="shared" si="30"/>
        <v>0</v>
      </c>
      <c r="K38" s="71">
        <f t="shared" si="30"/>
        <v>0</v>
      </c>
      <c r="L38" s="71">
        <f t="shared" si="30"/>
        <v>0</v>
      </c>
      <c r="M38" s="71">
        <f t="shared" si="30"/>
        <v>0</v>
      </c>
      <c r="N38" s="71">
        <f t="shared" si="30"/>
        <v>-5308.9123365850419</v>
      </c>
      <c r="O38" s="5" t="str">
        <f t="shared" si="5"/>
        <v>I</v>
      </c>
    </row>
    <row r="39" spans="1:15" ht="18" customHeight="1" x14ac:dyDescent="0.25">
      <c r="A39" s="5" t="s">
        <v>64</v>
      </c>
      <c r="F39" s="31"/>
      <c r="G39" s="32"/>
      <c r="H39" s="33" t="s">
        <v>49</v>
      </c>
      <c r="I39" s="73">
        <f t="shared" ref="I39:N39" si="31">SUM(I40:I43)</f>
        <v>3716.2386356095294</v>
      </c>
      <c r="J39" s="36">
        <f t="shared" si="31"/>
        <v>0</v>
      </c>
      <c r="K39" s="73">
        <f t="shared" si="31"/>
        <v>0</v>
      </c>
      <c r="L39" s="73">
        <f t="shared" si="31"/>
        <v>0</v>
      </c>
      <c r="M39" s="73">
        <f t="shared" si="31"/>
        <v>0</v>
      </c>
      <c r="N39" s="73">
        <f t="shared" si="31"/>
        <v>-3716.2386356095294</v>
      </c>
      <c r="O39" s="5" t="str">
        <f t="shared" si="5"/>
        <v/>
      </c>
    </row>
    <row r="40" spans="1:15" ht="18" customHeight="1" outlineLevel="1" x14ac:dyDescent="0.25">
      <c r="A40" s="5" t="s">
        <v>64</v>
      </c>
      <c r="B40" s="5">
        <v>51</v>
      </c>
      <c r="C40" s="30" t="str">
        <f t="shared" ref="C40:C43" si="32">G40</f>
        <v>3111</v>
      </c>
      <c r="D40" s="30" t="str">
        <f t="shared" ref="D40:D43" si="33">LEFT(C40,1)</f>
        <v>3</v>
      </c>
      <c r="E40" s="30" t="str">
        <f t="shared" ref="E40:E43" si="34">LEFT(C40,2)</f>
        <v>31</v>
      </c>
      <c r="F40" s="24">
        <f t="shared" ref="F40:F43" si="35">F39+1</f>
        <v>1</v>
      </c>
      <c r="G40" s="25" t="s">
        <v>50</v>
      </c>
      <c r="H40" s="5" t="s">
        <v>51</v>
      </c>
      <c r="I40" s="72">
        <v>2362.4659897803435</v>
      </c>
      <c r="J40" s="29"/>
      <c r="K40" s="72"/>
      <c r="L40" s="72"/>
      <c r="M40" s="72"/>
      <c r="N40" s="76">
        <f>(K40-I40)*Sys!$B$5</f>
        <v>-2362.4659897803435</v>
      </c>
      <c r="O40" s="5" t="str">
        <f t="shared" si="5"/>
        <v>3</v>
      </c>
    </row>
    <row r="41" spans="1:15" ht="18" customHeight="1" outlineLevel="1" x14ac:dyDescent="0.25">
      <c r="A41" s="5" t="s">
        <v>64</v>
      </c>
      <c r="B41" s="5">
        <v>51</v>
      </c>
      <c r="C41" s="30" t="str">
        <f t="shared" si="32"/>
        <v>3132</v>
      </c>
      <c r="D41" s="30" t="str">
        <f t="shared" si="33"/>
        <v>3</v>
      </c>
      <c r="E41" s="30" t="str">
        <f t="shared" si="34"/>
        <v>31</v>
      </c>
      <c r="F41" s="24">
        <f t="shared" si="35"/>
        <v>2</v>
      </c>
      <c r="G41" s="25" t="s">
        <v>54</v>
      </c>
      <c r="H41" s="5" t="s">
        <v>55</v>
      </c>
      <c r="I41" s="72">
        <v>389.8068883137567</v>
      </c>
      <c r="J41" s="29"/>
      <c r="K41" s="72"/>
      <c r="L41" s="72"/>
      <c r="M41" s="72"/>
      <c r="N41" s="76">
        <f>(K41-I41)*Sys!$B$5</f>
        <v>-389.8068883137567</v>
      </c>
      <c r="O41" s="5" t="str">
        <f t="shared" si="5"/>
        <v>3</v>
      </c>
    </row>
    <row r="42" spans="1:15" ht="18" customHeight="1" outlineLevel="1" x14ac:dyDescent="0.25">
      <c r="A42" s="5" t="s">
        <v>64</v>
      </c>
      <c r="B42" s="5">
        <v>51</v>
      </c>
      <c r="C42" s="30" t="str">
        <f t="shared" si="32"/>
        <v>3212</v>
      </c>
      <c r="D42" s="30" t="str">
        <f t="shared" si="33"/>
        <v>3</v>
      </c>
      <c r="E42" s="30" t="str">
        <f t="shared" si="34"/>
        <v>32</v>
      </c>
      <c r="F42" s="24">
        <f t="shared" si="35"/>
        <v>3</v>
      </c>
      <c r="G42" s="25" t="s">
        <v>56</v>
      </c>
      <c r="H42" s="5" t="s">
        <v>70</v>
      </c>
      <c r="I42" s="72">
        <v>76.979228880483106</v>
      </c>
      <c r="J42" s="29"/>
      <c r="K42" s="72"/>
      <c r="L42" s="72"/>
      <c r="M42" s="72"/>
      <c r="N42" s="76">
        <f>(K42-I42)*Sys!$B$5</f>
        <v>-76.979228880483106</v>
      </c>
      <c r="O42" s="5" t="str">
        <f t="shared" si="5"/>
        <v>3</v>
      </c>
    </row>
    <row r="43" spans="1:15" ht="18" customHeight="1" outlineLevel="1" x14ac:dyDescent="0.25">
      <c r="A43" s="5" t="s">
        <v>64</v>
      </c>
      <c r="B43" s="5">
        <v>51</v>
      </c>
      <c r="C43" s="30" t="str">
        <f t="shared" si="32"/>
        <v>3221</v>
      </c>
      <c r="D43" s="30" t="str">
        <f t="shared" si="33"/>
        <v>3</v>
      </c>
      <c r="E43" s="30" t="str">
        <f t="shared" si="34"/>
        <v>32</v>
      </c>
      <c r="F43" s="24">
        <f t="shared" si="35"/>
        <v>4</v>
      </c>
      <c r="G43" s="25" t="s">
        <v>73</v>
      </c>
      <c r="H43" s="5" t="s">
        <v>74</v>
      </c>
      <c r="I43" s="72">
        <v>886.9865286349459</v>
      </c>
      <c r="J43" s="29"/>
      <c r="K43" s="72"/>
      <c r="L43" s="72"/>
      <c r="M43" s="72"/>
      <c r="N43" s="76">
        <f>(K43-I43)*Sys!$B$5</f>
        <v>-886.9865286349459</v>
      </c>
      <c r="O43" s="5" t="str">
        <f t="shared" si="5"/>
        <v>3</v>
      </c>
    </row>
    <row r="44" spans="1:15" ht="18" customHeight="1" x14ac:dyDescent="0.25">
      <c r="A44" s="5" t="s">
        <v>64</v>
      </c>
      <c r="B44" s="5">
        <v>51</v>
      </c>
      <c r="F44" s="31"/>
      <c r="G44" s="32"/>
      <c r="H44" s="33" t="s">
        <v>87</v>
      </c>
      <c r="I44" s="73">
        <f t="shared" ref="I44:N44" si="36">SUM(I45:I45)</f>
        <v>1592.6737009755125</v>
      </c>
      <c r="J44" s="36">
        <f t="shared" si="36"/>
        <v>0</v>
      </c>
      <c r="K44" s="73">
        <f t="shared" si="36"/>
        <v>0</v>
      </c>
      <c r="L44" s="73">
        <f t="shared" si="36"/>
        <v>0</v>
      </c>
      <c r="M44" s="73">
        <f t="shared" si="36"/>
        <v>0</v>
      </c>
      <c r="N44" s="73">
        <f t="shared" si="36"/>
        <v>-1592.6737009755125</v>
      </c>
      <c r="O44" s="5" t="str">
        <f t="shared" si="5"/>
        <v/>
      </c>
    </row>
    <row r="45" spans="1:15" ht="18" customHeight="1" outlineLevel="1" x14ac:dyDescent="0.25">
      <c r="A45" s="5" t="s">
        <v>64</v>
      </c>
      <c r="B45" s="5">
        <v>51</v>
      </c>
      <c r="C45" s="30" t="str">
        <f t="shared" ref="C45" si="37">G45</f>
        <v>4225</v>
      </c>
      <c r="D45" s="30" t="str">
        <f t="shared" ref="D45" si="38">LEFT(C45,1)</f>
        <v>4</v>
      </c>
      <c r="E45" s="30" t="str">
        <f t="shared" ref="E45" si="39">LEFT(C45,2)</f>
        <v>42</v>
      </c>
      <c r="F45" s="24">
        <f t="shared" ref="F45" si="40">F44+1</f>
        <v>1</v>
      </c>
      <c r="G45" s="25" t="s">
        <v>88</v>
      </c>
      <c r="H45" s="5" t="s">
        <v>89</v>
      </c>
      <c r="I45" s="72">
        <v>1592.6737009755125</v>
      </c>
      <c r="J45" s="29"/>
      <c r="K45" s="72"/>
      <c r="L45" s="72"/>
      <c r="M45" s="72"/>
      <c r="N45" s="76">
        <f>(K45-I45)*Sys!$B$5</f>
        <v>-1592.6737009755125</v>
      </c>
      <c r="O45" s="5" t="str">
        <f t="shared" si="5"/>
        <v>4</v>
      </c>
    </row>
    <row r="46" spans="1:15" ht="27.95" customHeight="1" x14ac:dyDescent="0.25">
      <c r="A46" s="5" t="s">
        <v>94</v>
      </c>
      <c r="F46" s="77" t="s">
        <v>94</v>
      </c>
      <c r="G46" s="77"/>
      <c r="H46" s="14" t="s">
        <v>48</v>
      </c>
      <c r="I46" s="70">
        <f t="shared" ref="I46:N46" si="41">I47+I76</f>
        <v>414819.165173535</v>
      </c>
      <c r="J46" s="17">
        <f t="shared" si="41"/>
        <v>205542.71999999997</v>
      </c>
      <c r="K46" s="70">
        <f t="shared" si="41"/>
        <v>520520</v>
      </c>
      <c r="L46" s="70">
        <f t="shared" si="41"/>
        <v>381420</v>
      </c>
      <c r="M46" s="70">
        <f t="shared" si="41"/>
        <v>324420</v>
      </c>
      <c r="N46" s="70">
        <f t="shared" si="41"/>
        <v>105700.83482646494</v>
      </c>
      <c r="O46" s="5" t="str">
        <f t="shared" si="5"/>
        <v/>
      </c>
    </row>
    <row r="47" spans="1:15" ht="28.5" customHeight="1" x14ac:dyDescent="0.25">
      <c r="A47" s="5" t="s">
        <v>94</v>
      </c>
      <c r="B47" s="5">
        <v>31</v>
      </c>
      <c r="F47" s="18"/>
      <c r="G47" s="19" t="s">
        <v>18</v>
      </c>
      <c r="H47" s="20" t="s">
        <v>19</v>
      </c>
      <c r="I47" s="71">
        <f t="shared" ref="I47:N47" si="42">I48+I71</f>
        <v>186450.9921029929</v>
      </c>
      <c r="J47" s="23">
        <f t="shared" si="42"/>
        <v>103228.67999999998</v>
      </c>
      <c r="K47" s="71">
        <f t="shared" si="42"/>
        <v>300420</v>
      </c>
      <c r="L47" s="71">
        <f t="shared" si="42"/>
        <v>300420</v>
      </c>
      <c r="M47" s="71">
        <f t="shared" si="42"/>
        <v>300420</v>
      </c>
      <c r="N47" s="71">
        <f t="shared" si="42"/>
        <v>113969.0078970071</v>
      </c>
      <c r="O47" s="5" t="str">
        <f t="shared" si="5"/>
        <v>I</v>
      </c>
    </row>
    <row r="48" spans="1:15" ht="18" customHeight="1" x14ac:dyDescent="0.25">
      <c r="A48" s="5" t="s">
        <v>94</v>
      </c>
      <c r="B48" s="5">
        <v>31</v>
      </c>
      <c r="F48" s="31"/>
      <c r="G48" s="32"/>
      <c r="H48" s="33" t="s">
        <v>49</v>
      </c>
      <c r="I48" s="73">
        <f t="shared" ref="I48:N48" si="43">SUM(I49:I70)</f>
        <v>161142.07976640784</v>
      </c>
      <c r="J48" s="36">
        <f t="shared" si="43"/>
        <v>99075.179999999978</v>
      </c>
      <c r="K48" s="73">
        <f t="shared" si="43"/>
        <v>235220</v>
      </c>
      <c r="L48" s="73">
        <f t="shared" si="43"/>
        <v>255220</v>
      </c>
      <c r="M48" s="73">
        <f t="shared" si="43"/>
        <v>255220</v>
      </c>
      <c r="N48" s="73">
        <f t="shared" si="43"/>
        <v>74077.920233592144</v>
      </c>
      <c r="O48" s="5" t="str">
        <f t="shared" si="5"/>
        <v/>
      </c>
    </row>
    <row r="49" spans="1:16" ht="18" customHeight="1" outlineLevel="1" x14ac:dyDescent="0.25">
      <c r="A49" s="5" t="s">
        <v>94</v>
      </c>
      <c r="B49" s="5">
        <v>31</v>
      </c>
      <c r="C49" s="38" t="str">
        <f t="shared" ref="C49:C70" si="44">G49</f>
        <v>3111</v>
      </c>
      <c r="D49" s="30" t="str">
        <f t="shared" ref="D49:D70" si="45">LEFT(C49,1)</f>
        <v>3</v>
      </c>
      <c r="E49" s="30" t="str">
        <f t="shared" ref="E49:E70" si="46">LEFT(C49,2)</f>
        <v>31</v>
      </c>
      <c r="F49" s="24">
        <f t="shared" ref="F49:F70" si="47">F48+1</f>
        <v>1</v>
      </c>
      <c r="G49" s="37" t="s">
        <v>50</v>
      </c>
      <c r="H49" s="5" t="s">
        <v>51</v>
      </c>
      <c r="I49" s="72">
        <v>9014.3280822380129</v>
      </c>
      <c r="J49" s="29">
        <v>10317.08</v>
      </c>
      <c r="K49" s="72">
        <v>24000</v>
      </c>
      <c r="L49" s="72">
        <v>24000</v>
      </c>
      <c r="M49" s="72">
        <v>24000</v>
      </c>
      <c r="N49" s="76">
        <f>(K49-I49)*Sys!$B$5</f>
        <v>14985.671917761987</v>
      </c>
      <c r="O49" s="5" t="str">
        <f t="shared" si="5"/>
        <v>3</v>
      </c>
    </row>
    <row r="50" spans="1:16" ht="18" customHeight="1" outlineLevel="1" x14ac:dyDescent="0.25">
      <c r="A50" s="5" t="s">
        <v>94</v>
      </c>
      <c r="B50" s="5">
        <v>31</v>
      </c>
      <c r="C50" s="38" t="str">
        <f t="shared" si="44"/>
        <v>3132</v>
      </c>
      <c r="D50" s="30" t="str">
        <f t="shared" si="45"/>
        <v>3</v>
      </c>
      <c r="E50" s="30" t="str">
        <f t="shared" si="46"/>
        <v>31</v>
      </c>
      <c r="F50" s="24">
        <f t="shared" si="47"/>
        <v>2</v>
      </c>
      <c r="G50" s="37" t="s">
        <v>54</v>
      </c>
      <c r="H50" s="5" t="s">
        <v>55</v>
      </c>
      <c r="I50" s="72">
        <v>1487.3641335692723</v>
      </c>
      <c r="J50" s="29">
        <v>1702.3</v>
      </c>
      <c r="K50" s="72">
        <v>4000</v>
      </c>
      <c r="L50" s="72">
        <v>4000</v>
      </c>
      <c r="M50" s="72">
        <v>4000</v>
      </c>
      <c r="N50" s="76">
        <f>(K50-I50)*Sys!$B$5</f>
        <v>2512.6358664307277</v>
      </c>
      <c r="O50" s="5" t="str">
        <f t="shared" si="5"/>
        <v>3</v>
      </c>
    </row>
    <row r="51" spans="1:16" ht="18" customHeight="1" outlineLevel="1" x14ac:dyDescent="0.25">
      <c r="A51" s="5" t="s">
        <v>94</v>
      </c>
      <c r="B51" s="5">
        <v>31</v>
      </c>
      <c r="C51" s="38" t="str">
        <f t="shared" si="44"/>
        <v>3211</v>
      </c>
      <c r="D51" s="30" t="str">
        <f t="shared" si="45"/>
        <v>3</v>
      </c>
      <c r="E51" s="30" t="str">
        <f t="shared" si="46"/>
        <v>32</v>
      </c>
      <c r="F51" s="24">
        <f t="shared" si="47"/>
        <v>3</v>
      </c>
      <c r="G51" s="37" t="s">
        <v>68</v>
      </c>
      <c r="H51" s="5" t="s">
        <v>69</v>
      </c>
      <c r="I51" s="72">
        <v>19908.421262193908</v>
      </c>
      <c r="J51" s="29">
        <v>17721.36</v>
      </c>
      <c r="K51" s="72">
        <v>35000</v>
      </c>
      <c r="L51" s="72">
        <v>35000</v>
      </c>
      <c r="M51" s="72">
        <v>35000</v>
      </c>
      <c r="N51" s="76">
        <f>(K51-I51)*Sys!$B$5</f>
        <v>15091.578737806092</v>
      </c>
      <c r="O51" s="5" t="str">
        <f t="shared" si="5"/>
        <v>3</v>
      </c>
      <c r="P51" s="5" t="s">
        <v>181</v>
      </c>
    </row>
    <row r="52" spans="1:16" ht="18" customHeight="1" outlineLevel="1" x14ac:dyDescent="0.25">
      <c r="C52" s="38"/>
      <c r="F52" s="24">
        <f t="shared" si="47"/>
        <v>4</v>
      </c>
      <c r="G52" s="37">
        <v>3212</v>
      </c>
      <c r="H52" s="5" t="s">
        <v>70</v>
      </c>
      <c r="I52" s="72"/>
      <c r="J52" s="29">
        <v>156.88999999999999</v>
      </c>
      <c r="K52" s="72">
        <v>320</v>
      </c>
      <c r="L52" s="72">
        <v>320</v>
      </c>
      <c r="M52" s="72">
        <v>320</v>
      </c>
      <c r="N52" s="76">
        <f>(K52-I52)*Sys!$B$5</f>
        <v>320</v>
      </c>
      <c r="O52" s="5" t="str">
        <f t="shared" si="5"/>
        <v>3</v>
      </c>
    </row>
    <row r="53" spans="1:16" ht="18" customHeight="1" outlineLevel="1" x14ac:dyDescent="0.25">
      <c r="A53" s="5" t="s">
        <v>94</v>
      </c>
      <c r="B53" s="5">
        <v>31</v>
      </c>
      <c r="C53" s="38" t="str">
        <f t="shared" si="44"/>
        <v>3213</v>
      </c>
      <c r="D53" s="30" t="str">
        <f t="shared" si="45"/>
        <v>3</v>
      </c>
      <c r="E53" s="30" t="str">
        <f t="shared" si="46"/>
        <v>32</v>
      </c>
      <c r="F53" s="24">
        <f t="shared" si="47"/>
        <v>5</v>
      </c>
      <c r="G53" s="37" t="s">
        <v>71</v>
      </c>
      <c r="H53" s="5" t="s">
        <v>72</v>
      </c>
      <c r="I53" s="72">
        <v>663.61404207313024</v>
      </c>
      <c r="J53" s="29">
        <v>150</v>
      </c>
      <c r="K53" s="72">
        <v>700</v>
      </c>
      <c r="L53" s="72">
        <v>700</v>
      </c>
      <c r="M53" s="72">
        <v>700</v>
      </c>
      <c r="N53" s="76">
        <f>(K53-I53)*Sys!$B$5</f>
        <v>36.385957926869764</v>
      </c>
      <c r="O53" s="5" t="str">
        <f t="shared" si="5"/>
        <v>3</v>
      </c>
    </row>
    <row r="54" spans="1:16" ht="18" customHeight="1" outlineLevel="1" x14ac:dyDescent="0.25">
      <c r="A54" s="5" t="s">
        <v>94</v>
      </c>
      <c r="B54" s="5">
        <v>31</v>
      </c>
      <c r="C54" s="38" t="str">
        <f t="shared" si="44"/>
        <v>3221</v>
      </c>
      <c r="D54" s="30" t="str">
        <f t="shared" si="45"/>
        <v>3</v>
      </c>
      <c r="E54" s="30" t="str">
        <f t="shared" si="46"/>
        <v>32</v>
      </c>
      <c r="F54" s="24">
        <f t="shared" si="47"/>
        <v>6</v>
      </c>
      <c r="G54" s="37" t="s">
        <v>73</v>
      </c>
      <c r="H54" s="5" t="s">
        <v>74</v>
      </c>
      <c r="I54" s="72">
        <v>6636.1404207313026</v>
      </c>
      <c r="J54" s="29">
        <v>279.3</v>
      </c>
      <c r="K54" s="72">
        <v>6700</v>
      </c>
      <c r="L54" s="72">
        <v>6700</v>
      </c>
      <c r="M54" s="72">
        <v>6700</v>
      </c>
      <c r="N54" s="76">
        <f>(K54-I54)*Sys!$B$5</f>
        <v>63.859579268697416</v>
      </c>
      <c r="O54" s="5" t="str">
        <f t="shared" ref="O54:O101" si="48">LEFT(G54,1)</f>
        <v>3</v>
      </c>
    </row>
    <row r="55" spans="1:16" ht="18" customHeight="1" outlineLevel="1" x14ac:dyDescent="0.25">
      <c r="A55" s="5" t="s">
        <v>94</v>
      </c>
      <c r="B55" s="5">
        <v>31</v>
      </c>
      <c r="C55" s="38" t="str">
        <f t="shared" si="44"/>
        <v>3223</v>
      </c>
      <c r="D55" s="30" t="str">
        <f t="shared" si="45"/>
        <v>3</v>
      </c>
      <c r="E55" s="30" t="str">
        <f t="shared" si="46"/>
        <v>32</v>
      </c>
      <c r="F55" s="24">
        <f t="shared" si="47"/>
        <v>7</v>
      </c>
      <c r="G55" s="37" t="s">
        <v>95</v>
      </c>
      <c r="H55" s="5" t="s">
        <v>96</v>
      </c>
      <c r="I55" s="72">
        <v>1327.2280841462605</v>
      </c>
      <c r="J55" s="29"/>
      <c r="K55" s="72">
        <v>1400</v>
      </c>
      <c r="L55" s="72">
        <v>1400</v>
      </c>
      <c r="M55" s="72">
        <v>1400</v>
      </c>
      <c r="N55" s="76">
        <f>(K55-I55)*Sys!$B$5</f>
        <v>72.771915853739529</v>
      </c>
      <c r="O55" s="5" t="str">
        <f t="shared" si="48"/>
        <v>3</v>
      </c>
    </row>
    <row r="56" spans="1:16" ht="18" customHeight="1" outlineLevel="1" x14ac:dyDescent="0.25">
      <c r="A56" s="5" t="s">
        <v>94</v>
      </c>
      <c r="B56" s="5">
        <v>31</v>
      </c>
      <c r="C56" s="38">
        <f t="shared" si="44"/>
        <v>3233</v>
      </c>
      <c r="D56" s="30" t="str">
        <f t="shared" si="45"/>
        <v>3</v>
      </c>
      <c r="E56" s="30" t="str">
        <f t="shared" si="46"/>
        <v>32</v>
      </c>
      <c r="F56" s="24">
        <f t="shared" si="47"/>
        <v>8</v>
      </c>
      <c r="G56" s="37">
        <v>3233</v>
      </c>
      <c r="H56" s="5" t="s">
        <v>80</v>
      </c>
      <c r="I56" s="72">
        <v>265.44561682925212</v>
      </c>
      <c r="J56" s="29"/>
      <c r="K56" s="72">
        <v>300</v>
      </c>
      <c r="L56" s="72">
        <v>300</v>
      </c>
      <c r="M56" s="72">
        <v>300</v>
      </c>
      <c r="N56" s="76">
        <f>(K56-I56)*Sys!$B$5</f>
        <v>34.554383170747883</v>
      </c>
      <c r="O56" s="5" t="str">
        <f t="shared" si="48"/>
        <v>3</v>
      </c>
    </row>
    <row r="57" spans="1:16" ht="18" customHeight="1" outlineLevel="1" x14ac:dyDescent="0.25">
      <c r="A57" s="5" t="s">
        <v>94</v>
      </c>
      <c r="B57" s="5">
        <v>31</v>
      </c>
      <c r="C57" s="38" t="str">
        <f t="shared" si="44"/>
        <v>3224</v>
      </c>
      <c r="D57" s="30" t="str">
        <f t="shared" si="45"/>
        <v>3</v>
      </c>
      <c r="E57" s="30" t="str">
        <f t="shared" si="46"/>
        <v>32</v>
      </c>
      <c r="F57" s="24">
        <f t="shared" si="47"/>
        <v>9</v>
      </c>
      <c r="G57" s="37" t="s">
        <v>97</v>
      </c>
      <c r="H57" s="5" t="s">
        <v>98</v>
      </c>
      <c r="I57" s="72">
        <v>265.44561682925212</v>
      </c>
      <c r="J57" s="29">
        <v>179.74</v>
      </c>
      <c r="K57" s="72">
        <v>300</v>
      </c>
      <c r="L57" s="72">
        <v>300</v>
      </c>
      <c r="M57" s="72">
        <v>300</v>
      </c>
      <c r="N57" s="76">
        <f>(K57-I57)*Sys!$B$5</f>
        <v>34.554383170747883</v>
      </c>
      <c r="O57" s="5" t="str">
        <f t="shared" si="48"/>
        <v>3</v>
      </c>
    </row>
    <row r="58" spans="1:16" ht="18" customHeight="1" outlineLevel="1" x14ac:dyDescent="0.25">
      <c r="A58" s="5" t="s">
        <v>94</v>
      </c>
      <c r="B58" s="5">
        <v>31</v>
      </c>
      <c r="C58" s="38" t="str">
        <f t="shared" si="44"/>
        <v>3225</v>
      </c>
      <c r="D58" s="30" t="str">
        <f t="shared" si="45"/>
        <v>3</v>
      </c>
      <c r="E58" s="30" t="str">
        <f t="shared" si="46"/>
        <v>32</v>
      </c>
      <c r="F58" s="24">
        <f t="shared" si="47"/>
        <v>10</v>
      </c>
      <c r="G58" s="37" t="s">
        <v>75</v>
      </c>
      <c r="H58" s="5" t="s">
        <v>76</v>
      </c>
      <c r="I58" s="72">
        <v>1327.2280841462605</v>
      </c>
      <c r="J58" s="29">
        <v>169.99</v>
      </c>
      <c r="K58" s="72">
        <v>1400</v>
      </c>
      <c r="L58" s="72">
        <v>1400</v>
      </c>
      <c r="M58" s="72">
        <v>1400</v>
      </c>
      <c r="N58" s="76">
        <f>(K58-I58)*Sys!$B$5</f>
        <v>72.771915853739529</v>
      </c>
      <c r="O58" s="5" t="str">
        <f t="shared" si="48"/>
        <v>3</v>
      </c>
    </row>
    <row r="59" spans="1:16" ht="18" customHeight="1" outlineLevel="1" x14ac:dyDescent="0.25">
      <c r="A59" s="5" t="s">
        <v>94</v>
      </c>
      <c r="B59" s="5">
        <v>31</v>
      </c>
      <c r="C59" s="38" t="str">
        <f t="shared" si="44"/>
        <v>3227</v>
      </c>
      <c r="D59" s="30" t="str">
        <f t="shared" si="45"/>
        <v>3</v>
      </c>
      <c r="E59" s="30" t="str">
        <f t="shared" si="46"/>
        <v>32</v>
      </c>
      <c r="F59" s="24">
        <f t="shared" si="47"/>
        <v>11</v>
      </c>
      <c r="G59" s="37" t="s">
        <v>99</v>
      </c>
      <c r="H59" s="5" t="s">
        <v>100</v>
      </c>
      <c r="I59" s="72">
        <v>265.44561682925212</v>
      </c>
      <c r="J59" s="29"/>
      <c r="K59" s="72">
        <v>300</v>
      </c>
      <c r="L59" s="72">
        <v>300</v>
      </c>
      <c r="M59" s="72">
        <v>300</v>
      </c>
      <c r="N59" s="76">
        <f>(K59-I59)*Sys!$B$5</f>
        <v>34.554383170747883</v>
      </c>
      <c r="O59" s="5" t="str">
        <f t="shared" si="48"/>
        <v>3</v>
      </c>
    </row>
    <row r="60" spans="1:16" ht="18" customHeight="1" outlineLevel="1" x14ac:dyDescent="0.25">
      <c r="A60" s="5" t="s">
        <v>94</v>
      </c>
      <c r="B60" s="5">
        <v>31</v>
      </c>
      <c r="C60" s="38" t="str">
        <f t="shared" si="44"/>
        <v>3231</v>
      </c>
      <c r="D60" s="30" t="str">
        <f t="shared" si="45"/>
        <v>3</v>
      </c>
      <c r="E60" s="30" t="str">
        <f t="shared" si="46"/>
        <v>32</v>
      </c>
      <c r="F60" s="24">
        <f t="shared" si="47"/>
        <v>12</v>
      </c>
      <c r="G60" s="37" t="s">
        <v>101</v>
      </c>
      <c r="H60" s="5" t="s">
        <v>102</v>
      </c>
      <c r="I60" s="72">
        <v>1327.2280841462605</v>
      </c>
      <c r="J60" s="29">
        <v>13.01</v>
      </c>
      <c r="K60" s="72">
        <v>1400</v>
      </c>
      <c r="L60" s="72">
        <v>1400</v>
      </c>
      <c r="M60" s="72">
        <v>1400</v>
      </c>
      <c r="N60" s="76">
        <f>(K60-I60)*Sys!$B$5</f>
        <v>72.771915853739529</v>
      </c>
      <c r="O60" s="5" t="str">
        <f t="shared" si="48"/>
        <v>3</v>
      </c>
    </row>
    <row r="61" spans="1:16" ht="18" customHeight="1" outlineLevel="1" x14ac:dyDescent="0.25">
      <c r="A61" s="5" t="s">
        <v>94</v>
      </c>
      <c r="B61" s="5">
        <v>31</v>
      </c>
      <c r="C61" s="38" t="str">
        <f t="shared" si="44"/>
        <v>3232</v>
      </c>
      <c r="D61" s="30" t="str">
        <f t="shared" si="45"/>
        <v>3</v>
      </c>
      <c r="E61" s="30" t="str">
        <f t="shared" si="46"/>
        <v>32</v>
      </c>
      <c r="F61" s="24">
        <f t="shared" si="47"/>
        <v>13</v>
      </c>
      <c r="G61" s="37" t="s">
        <v>77</v>
      </c>
      <c r="H61" s="5" t="s">
        <v>78</v>
      </c>
      <c r="I61" s="72">
        <v>530.89123365850423</v>
      </c>
      <c r="J61" s="29">
        <v>625.73</v>
      </c>
      <c r="K61" s="72">
        <v>1000</v>
      </c>
      <c r="L61" s="72">
        <v>1000</v>
      </c>
      <c r="M61" s="72">
        <v>1000</v>
      </c>
      <c r="N61" s="76">
        <f>(K61-I61)*Sys!$B$5</f>
        <v>469.10876634149577</v>
      </c>
      <c r="O61" s="5" t="str">
        <f t="shared" si="48"/>
        <v>3</v>
      </c>
    </row>
    <row r="62" spans="1:16" ht="18" customHeight="1" outlineLevel="1" x14ac:dyDescent="0.25">
      <c r="A62" s="5" t="s">
        <v>94</v>
      </c>
      <c r="B62" s="5">
        <v>31</v>
      </c>
      <c r="C62" s="38" t="str">
        <f t="shared" si="44"/>
        <v>3235</v>
      </c>
      <c r="D62" s="30" t="str">
        <f t="shared" si="45"/>
        <v>3</v>
      </c>
      <c r="E62" s="30" t="str">
        <f t="shared" si="46"/>
        <v>32</v>
      </c>
      <c r="F62" s="24">
        <f t="shared" si="47"/>
        <v>14</v>
      </c>
      <c r="G62" s="37" t="s">
        <v>103</v>
      </c>
      <c r="H62" s="5" t="s">
        <v>104</v>
      </c>
      <c r="I62" s="72">
        <v>7963.3685048775624</v>
      </c>
      <c r="J62" s="29">
        <v>2862.5</v>
      </c>
      <c r="K62" s="72">
        <v>8000</v>
      </c>
      <c r="L62" s="72">
        <v>8000</v>
      </c>
      <c r="M62" s="72">
        <v>8000</v>
      </c>
      <c r="N62" s="76">
        <f>(K62-I62)*Sys!$B$5</f>
        <v>36.631495122437627</v>
      </c>
      <c r="O62" s="5" t="str">
        <f t="shared" si="48"/>
        <v>3</v>
      </c>
    </row>
    <row r="63" spans="1:16" ht="18" customHeight="1" outlineLevel="1" x14ac:dyDescent="0.25">
      <c r="A63" s="5" t="s">
        <v>94</v>
      </c>
      <c r="B63" s="5">
        <v>31</v>
      </c>
      <c r="C63" s="38" t="str">
        <f t="shared" si="44"/>
        <v>3237</v>
      </c>
      <c r="D63" s="30" t="str">
        <f t="shared" si="45"/>
        <v>3</v>
      </c>
      <c r="E63" s="30" t="str">
        <f t="shared" si="46"/>
        <v>32</v>
      </c>
      <c r="F63" s="24">
        <f t="shared" si="47"/>
        <v>15</v>
      </c>
      <c r="G63" s="37" t="s">
        <v>62</v>
      </c>
      <c r="H63" s="5" t="s">
        <v>63</v>
      </c>
      <c r="I63" s="72">
        <v>70343.088459751802</v>
      </c>
      <c r="J63" s="29">
        <v>62139.45</v>
      </c>
      <c r="K63" s="72">
        <v>100000</v>
      </c>
      <c r="L63" s="72">
        <v>110000</v>
      </c>
      <c r="M63" s="72">
        <v>110000</v>
      </c>
      <c r="N63" s="76">
        <f>(K63-I63)*Sys!$B$5</f>
        <v>29656.911540248198</v>
      </c>
      <c r="O63" s="5" t="str">
        <f t="shared" si="48"/>
        <v>3</v>
      </c>
      <c r="P63" s="5" t="s">
        <v>182</v>
      </c>
    </row>
    <row r="64" spans="1:16" ht="18" customHeight="1" outlineLevel="1" x14ac:dyDescent="0.25">
      <c r="A64" s="5" t="s">
        <v>94</v>
      </c>
      <c r="B64" s="5">
        <v>31</v>
      </c>
      <c r="C64" s="38" t="str">
        <f t="shared" si="44"/>
        <v>3238</v>
      </c>
      <c r="D64" s="30" t="str">
        <f t="shared" si="45"/>
        <v>3</v>
      </c>
      <c r="E64" s="30" t="str">
        <f t="shared" si="46"/>
        <v>32</v>
      </c>
      <c r="F64" s="24">
        <f t="shared" si="47"/>
        <v>16</v>
      </c>
      <c r="G64" s="37" t="s">
        <v>105</v>
      </c>
      <c r="H64" s="5" t="s">
        <v>106</v>
      </c>
      <c r="I64" s="72">
        <v>1327.2280841462605</v>
      </c>
      <c r="J64" s="29"/>
      <c r="K64" s="72">
        <v>1400</v>
      </c>
      <c r="L64" s="72">
        <v>1400</v>
      </c>
      <c r="M64" s="72">
        <v>1400</v>
      </c>
      <c r="N64" s="76">
        <f>(K64-I64)*Sys!$B$5</f>
        <v>72.771915853739529</v>
      </c>
      <c r="O64" s="5" t="str">
        <f t="shared" si="48"/>
        <v>3</v>
      </c>
    </row>
    <row r="65" spans="1:16" ht="18" customHeight="1" outlineLevel="1" x14ac:dyDescent="0.25">
      <c r="A65" s="5" t="s">
        <v>94</v>
      </c>
      <c r="B65" s="5">
        <v>31</v>
      </c>
      <c r="C65" s="38" t="str">
        <f t="shared" si="44"/>
        <v>3239</v>
      </c>
      <c r="D65" s="30" t="str">
        <f t="shared" si="45"/>
        <v>3</v>
      </c>
      <c r="E65" s="30" t="str">
        <f t="shared" si="46"/>
        <v>32</v>
      </c>
      <c r="F65" s="24">
        <f t="shared" si="47"/>
        <v>17</v>
      </c>
      <c r="G65" s="37" t="s">
        <v>81</v>
      </c>
      <c r="H65" s="5" t="s">
        <v>82</v>
      </c>
      <c r="I65" s="72">
        <v>29862.631893290862</v>
      </c>
      <c r="J65" s="29">
        <v>431.45</v>
      </c>
      <c r="K65" s="72">
        <v>40000</v>
      </c>
      <c r="L65" s="72">
        <v>50000</v>
      </c>
      <c r="M65" s="72">
        <v>50000</v>
      </c>
      <c r="N65" s="76">
        <f>(K65-I65)*Sys!$B$5</f>
        <v>10137.368106709138</v>
      </c>
      <c r="O65" s="5" t="str">
        <f t="shared" si="48"/>
        <v>3</v>
      </c>
      <c r="P65" s="5" t="s">
        <v>183</v>
      </c>
    </row>
    <row r="66" spans="1:16" ht="18" customHeight="1" outlineLevel="1" x14ac:dyDescent="0.25">
      <c r="A66" s="5" t="s">
        <v>94</v>
      </c>
      <c r="B66" s="5">
        <v>31</v>
      </c>
      <c r="C66" s="38" t="str">
        <f t="shared" si="44"/>
        <v>3241</v>
      </c>
      <c r="D66" s="30" t="str">
        <f t="shared" si="45"/>
        <v>3</v>
      </c>
      <c r="E66" s="30" t="str">
        <f t="shared" si="46"/>
        <v>32</v>
      </c>
      <c r="F66" s="24">
        <f t="shared" si="47"/>
        <v>18</v>
      </c>
      <c r="G66" s="37" t="s">
        <v>83</v>
      </c>
      <c r="H66" s="5" t="s">
        <v>84</v>
      </c>
      <c r="I66" s="72">
        <v>3981.6842524387812</v>
      </c>
      <c r="J66" s="29"/>
      <c r="K66" s="72">
        <v>4000</v>
      </c>
      <c r="L66" s="72">
        <v>4000</v>
      </c>
      <c r="M66" s="72">
        <v>4000</v>
      </c>
      <c r="N66" s="76">
        <f>(K66-I66)*Sys!$B$5</f>
        <v>18.315747561218814</v>
      </c>
      <c r="O66" s="5" t="str">
        <f t="shared" si="48"/>
        <v>3</v>
      </c>
    </row>
    <row r="67" spans="1:16" ht="18" customHeight="1" outlineLevel="1" x14ac:dyDescent="0.25">
      <c r="A67" s="5" t="s">
        <v>94</v>
      </c>
      <c r="B67" s="5">
        <v>31</v>
      </c>
      <c r="C67" s="38" t="str">
        <f t="shared" si="44"/>
        <v>3292</v>
      </c>
      <c r="D67" s="30" t="str">
        <f t="shared" si="45"/>
        <v>3</v>
      </c>
      <c r="E67" s="30" t="str">
        <f t="shared" si="46"/>
        <v>32</v>
      </c>
      <c r="F67" s="24">
        <f t="shared" si="47"/>
        <v>19</v>
      </c>
      <c r="G67" s="37" t="s">
        <v>107</v>
      </c>
      <c r="H67" s="5" t="s">
        <v>108</v>
      </c>
      <c r="I67" s="72">
        <v>1327.2280841462605</v>
      </c>
      <c r="J67" s="29">
        <v>867.78</v>
      </c>
      <c r="K67" s="72">
        <v>1400</v>
      </c>
      <c r="L67" s="72">
        <v>1400</v>
      </c>
      <c r="M67" s="72">
        <v>1400</v>
      </c>
      <c r="N67" s="76">
        <f>(K67-I67)*Sys!$B$5</f>
        <v>72.771915853739529</v>
      </c>
      <c r="O67" s="5" t="str">
        <f t="shared" si="48"/>
        <v>3</v>
      </c>
    </row>
    <row r="68" spans="1:16" ht="18" customHeight="1" outlineLevel="1" x14ac:dyDescent="0.25">
      <c r="A68" s="5" t="s">
        <v>94</v>
      </c>
      <c r="B68" s="5">
        <v>31</v>
      </c>
      <c r="C68" s="38" t="str">
        <f t="shared" si="44"/>
        <v>3293</v>
      </c>
      <c r="D68" s="30" t="str">
        <f t="shared" si="45"/>
        <v>3</v>
      </c>
      <c r="E68" s="30" t="str">
        <f t="shared" si="46"/>
        <v>32</v>
      </c>
      <c r="F68" s="24">
        <f t="shared" si="47"/>
        <v>20</v>
      </c>
      <c r="G68" s="37" t="s">
        <v>85</v>
      </c>
      <c r="H68" s="5" t="s">
        <v>86</v>
      </c>
      <c r="I68" s="72">
        <v>2654.4561682925209</v>
      </c>
      <c r="J68" s="29">
        <v>1331.15</v>
      </c>
      <c r="K68" s="72">
        <v>2700</v>
      </c>
      <c r="L68" s="72">
        <v>2700</v>
      </c>
      <c r="M68" s="72">
        <v>2700</v>
      </c>
      <c r="N68" s="76">
        <f>(K68-I68)*Sys!$B$5</f>
        <v>45.543831707479058</v>
      </c>
      <c r="O68" s="5" t="str">
        <f t="shared" si="48"/>
        <v>3</v>
      </c>
    </row>
    <row r="69" spans="1:16" ht="18" customHeight="1" outlineLevel="1" x14ac:dyDescent="0.25">
      <c r="A69" s="5" t="s">
        <v>94</v>
      </c>
      <c r="B69" s="5">
        <v>31</v>
      </c>
      <c r="C69" s="38" t="str">
        <f t="shared" si="44"/>
        <v>3295</v>
      </c>
      <c r="D69" s="30" t="str">
        <f t="shared" si="45"/>
        <v>3</v>
      </c>
      <c r="E69" s="30" t="str">
        <f t="shared" si="46"/>
        <v>32</v>
      </c>
      <c r="F69" s="24">
        <f t="shared" si="47"/>
        <v>21</v>
      </c>
      <c r="G69" s="37" t="s">
        <v>58</v>
      </c>
      <c r="H69" s="5" t="s">
        <v>59</v>
      </c>
      <c r="I69" s="72">
        <v>663.61404207313024</v>
      </c>
      <c r="J69" s="29">
        <v>127.44</v>
      </c>
      <c r="K69" s="72">
        <v>700</v>
      </c>
      <c r="L69" s="72">
        <v>700</v>
      </c>
      <c r="M69" s="72">
        <v>700</v>
      </c>
      <c r="N69" s="76">
        <f>(K69-I69)*Sys!$B$5</f>
        <v>36.385957926869764</v>
      </c>
      <c r="O69" s="5" t="str">
        <f t="shared" si="48"/>
        <v>3</v>
      </c>
    </row>
    <row r="70" spans="1:16" ht="18" customHeight="1" outlineLevel="1" x14ac:dyDescent="0.25">
      <c r="A70" s="5" t="s">
        <v>94</v>
      </c>
      <c r="B70" s="5">
        <v>31</v>
      </c>
      <c r="C70" s="38">
        <f t="shared" si="44"/>
        <v>3431</v>
      </c>
      <c r="D70" s="30" t="str">
        <f t="shared" si="45"/>
        <v>3</v>
      </c>
      <c r="E70" s="30" t="str">
        <f t="shared" si="46"/>
        <v>34</v>
      </c>
      <c r="F70" s="24">
        <f t="shared" si="47"/>
        <v>22</v>
      </c>
      <c r="G70" s="37">
        <v>3431</v>
      </c>
      <c r="H70" s="5" t="s">
        <v>110</v>
      </c>
      <c r="I70" s="72"/>
      <c r="J70" s="29">
        <v>0.01</v>
      </c>
      <c r="K70" s="72">
        <v>200</v>
      </c>
      <c r="L70" s="72">
        <v>200</v>
      </c>
      <c r="M70" s="72">
        <v>200</v>
      </c>
      <c r="N70" s="76">
        <f>(K70-I70)*Sys!$B$5</f>
        <v>200</v>
      </c>
      <c r="O70" s="5" t="str">
        <f t="shared" si="48"/>
        <v>3</v>
      </c>
    </row>
    <row r="71" spans="1:16" ht="18" customHeight="1" x14ac:dyDescent="0.25">
      <c r="A71" s="5" t="s">
        <v>94</v>
      </c>
      <c r="B71" s="5">
        <v>31</v>
      </c>
      <c r="C71" s="38"/>
      <c r="F71" s="32"/>
      <c r="G71" s="32"/>
      <c r="H71" s="33" t="s">
        <v>87</v>
      </c>
      <c r="I71" s="73">
        <f t="shared" ref="I71:N71" si="49">SUM(I72:I75)</f>
        <v>25308.912336585043</v>
      </c>
      <c r="J71" s="36">
        <f t="shared" si="49"/>
        <v>4153.5</v>
      </c>
      <c r="K71" s="73">
        <f t="shared" si="49"/>
        <v>65200</v>
      </c>
      <c r="L71" s="73">
        <f t="shared" si="49"/>
        <v>45200</v>
      </c>
      <c r="M71" s="73">
        <f t="shared" si="49"/>
        <v>45200</v>
      </c>
      <c r="N71" s="73">
        <f t="shared" si="49"/>
        <v>39891.087663414954</v>
      </c>
      <c r="O71" s="5" t="str">
        <f t="shared" si="48"/>
        <v/>
      </c>
    </row>
    <row r="72" spans="1:16" ht="18" customHeight="1" outlineLevel="1" x14ac:dyDescent="0.25">
      <c r="A72" s="5" t="s">
        <v>94</v>
      </c>
      <c r="B72" s="5">
        <v>31</v>
      </c>
      <c r="C72" s="38" t="str">
        <f t="shared" ref="C72:C75" si="50">G72</f>
        <v>4221</v>
      </c>
      <c r="D72" s="30" t="str">
        <f t="shared" ref="D72:D75" si="51">LEFT(C72,1)</f>
        <v>4</v>
      </c>
      <c r="E72" s="30" t="str">
        <f t="shared" ref="E72:E75" si="52">LEFT(C72,2)</f>
        <v>42</v>
      </c>
      <c r="F72" s="24">
        <f t="shared" ref="F72:F75" si="53">F71+1</f>
        <v>1</v>
      </c>
      <c r="G72" s="25" t="s">
        <v>112</v>
      </c>
      <c r="H72" s="5" t="s">
        <v>113</v>
      </c>
      <c r="I72" s="72">
        <v>3981.6842524387812</v>
      </c>
      <c r="J72" s="29">
        <v>4153.5</v>
      </c>
      <c r="K72" s="72">
        <v>4500</v>
      </c>
      <c r="L72" s="72">
        <v>4500</v>
      </c>
      <c r="M72" s="72">
        <v>4500</v>
      </c>
      <c r="N72" s="76">
        <f>(K72-I72)*Sys!$B$5</f>
        <v>518.31574756121881</v>
      </c>
      <c r="O72" s="5" t="str">
        <f t="shared" si="48"/>
        <v>4</v>
      </c>
    </row>
    <row r="73" spans="1:16" ht="18" customHeight="1" outlineLevel="1" x14ac:dyDescent="0.25">
      <c r="A73" s="5" t="s">
        <v>94</v>
      </c>
      <c r="B73" s="5">
        <v>31</v>
      </c>
      <c r="C73" s="38" t="str">
        <f t="shared" si="50"/>
        <v>4222</v>
      </c>
      <c r="D73" s="30" t="str">
        <f t="shared" si="51"/>
        <v>4</v>
      </c>
      <c r="E73" s="30" t="str">
        <f t="shared" si="52"/>
        <v>42</v>
      </c>
      <c r="F73" s="24">
        <f t="shared" si="53"/>
        <v>2</v>
      </c>
      <c r="G73" s="25" t="s">
        <v>114</v>
      </c>
      <c r="H73" s="5" t="s">
        <v>115</v>
      </c>
      <c r="I73" s="72">
        <v>663.61404207313024</v>
      </c>
      <c r="J73" s="29"/>
      <c r="K73" s="72"/>
      <c r="L73" s="72"/>
      <c r="M73" s="72"/>
      <c r="N73" s="76">
        <f>(K73-I73)*Sys!$B$5</f>
        <v>-663.61404207313024</v>
      </c>
      <c r="O73" s="5" t="str">
        <f t="shared" si="48"/>
        <v>4</v>
      </c>
    </row>
    <row r="74" spans="1:16" ht="18" customHeight="1" outlineLevel="1" x14ac:dyDescent="0.25">
      <c r="A74" s="5" t="s">
        <v>94</v>
      </c>
      <c r="B74" s="5">
        <v>31</v>
      </c>
      <c r="C74" s="38" t="str">
        <f t="shared" si="50"/>
        <v>4225</v>
      </c>
      <c r="D74" s="30" t="str">
        <f t="shared" si="51"/>
        <v>4</v>
      </c>
      <c r="E74" s="30" t="str">
        <f t="shared" si="52"/>
        <v>42</v>
      </c>
      <c r="F74" s="24">
        <f t="shared" si="53"/>
        <v>3</v>
      </c>
      <c r="G74" s="25" t="s">
        <v>88</v>
      </c>
      <c r="H74" s="5" t="s">
        <v>89</v>
      </c>
      <c r="I74" s="72">
        <v>20000</v>
      </c>
      <c r="J74" s="29"/>
      <c r="K74" s="72">
        <v>60000</v>
      </c>
      <c r="L74" s="72">
        <v>40000</v>
      </c>
      <c r="M74" s="72">
        <v>40000</v>
      </c>
      <c r="N74" s="76">
        <f>(K74-I74)*Sys!$B$5</f>
        <v>40000</v>
      </c>
      <c r="O74" s="5" t="str">
        <f t="shared" si="48"/>
        <v>4</v>
      </c>
      <c r="P74" s="5" t="s">
        <v>184</v>
      </c>
    </row>
    <row r="75" spans="1:16" ht="18" customHeight="1" outlineLevel="1" x14ac:dyDescent="0.25">
      <c r="A75" s="5" t="s">
        <v>94</v>
      </c>
      <c r="B75" s="5">
        <v>31</v>
      </c>
      <c r="C75" s="38" t="str">
        <f t="shared" si="50"/>
        <v>4241</v>
      </c>
      <c r="D75" s="30" t="str">
        <f t="shared" si="51"/>
        <v>4</v>
      </c>
      <c r="E75" s="30" t="str">
        <f t="shared" si="52"/>
        <v>42</v>
      </c>
      <c r="F75" s="24">
        <f t="shared" si="53"/>
        <v>4</v>
      </c>
      <c r="G75" s="25" t="s">
        <v>90</v>
      </c>
      <c r="H75" s="5" t="s">
        <v>118</v>
      </c>
      <c r="I75" s="72">
        <v>663.61404207313024</v>
      </c>
      <c r="J75" s="29"/>
      <c r="K75" s="72">
        <v>700</v>
      </c>
      <c r="L75" s="72">
        <v>700</v>
      </c>
      <c r="M75" s="72">
        <v>700</v>
      </c>
      <c r="N75" s="76">
        <f>(K75-I75)*Sys!$B$5</f>
        <v>36.385957926869764</v>
      </c>
      <c r="O75" s="5" t="str">
        <f t="shared" si="48"/>
        <v>4</v>
      </c>
    </row>
    <row r="76" spans="1:16" ht="27.95" customHeight="1" x14ac:dyDescent="0.25">
      <c r="A76" s="5" t="s">
        <v>94</v>
      </c>
      <c r="B76" s="5">
        <v>52</v>
      </c>
      <c r="F76" s="18"/>
      <c r="G76" s="19" t="s">
        <v>38</v>
      </c>
      <c r="H76" s="20" t="s">
        <v>39</v>
      </c>
      <c r="I76" s="71">
        <f t="shared" ref="I76:N76" si="54">I77+I93</f>
        <v>228368.17307054214</v>
      </c>
      <c r="J76" s="23">
        <f t="shared" si="54"/>
        <v>102314.04</v>
      </c>
      <c r="K76" s="71">
        <f t="shared" si="54"/>
        <v>220100</v>
      </c>
      <c r="L76" s="71">
        <f t="shared" si="54"/>
        <v>81000</v>
      </c>
      <c r="M76" s="71">
        <f t="shared" si="54"/>
        <v>24000</v>
      </c>
      <c r="N76" s="71">
        <f t="shared" si="54"/>
        <v>-8268.1730705421578</v>
      </c>
      <c r="O76" s="5" t="str">
        <f t="shared" si="48"/>
        <v>I</v>
      </c>
    </row>
    <row r="77" spans="1:16" ht="18" customHeight="1" x14ac:dyDescent="0.25">
      <c r="A77" s="5" t="s">
        <v>94</v>
      </c>
      <c r="B77" s="5">
        <v>52</v>
      </c>
      <c r="F77" s="31"/>
      <c r="G77" s="32"/>
      <c r="H77" s="33" t="s">
        <v>49</v>
      </c>
      <c r="I77" s="73">
        <f t="shared" ref="I77:N77" si="55">SUM(I78:I92)</f>
        <v>227040.94498639589</v>
      </c>
      <c r="J77" s="36">
        <f t="shared" si="55"/>
        <v>100327.79</v>
      </c>
      <c r="K77" s="73">
        <f t="shared" si="55"/>
        <v>217600</v>
      </c>
      <c r="L77" s="73">
        <f t="shared" si="55"/>
        <v>80000</v>
      </c>
      <c r="M77" s="73">
        <f t="shared" si="55"/>
        <v>23000</v>
      </c>
      <c r="N77" s="73">
        <f t="shared" si="55"/>
        <v>-9440.944986395898</v>
      </c>
      <c r="O77" s="5" t="str">
        <f t="shared" si="48"/>
        <v/>
      </c>
    </row>
    <row r="78" spans="1:16" ht="18" customHeight="1" outlineLevel="1" x14ac:dyDescent="0.25">
      <c r="A78" s="5" t="s">
        <v>94</v>
      </c>
      <c r="B78" s="5">
        <v>52</v>
      </c>
      <c r="C78" s="30" t="str">
        <f t="shared" ref="C78:C92" si="56">G78</f>
        <v>3111</v>
      </c>
      <c r="D78" s="30" t="str">
        <f t="shared" ref="D78:D92" si="57">LEFT(C78,1)</f>
        <v>3</v>
      </c>
      <c r="E78" s="30" t="str">
        <f t="shared" ref="E78:E92" si="58">LEFT(C78,2)</f>
        <v>31</v>
      </c>
      <c r="F78" s="24">
        <f t="shared" ref="F78:F92" si="59">F77+1</f>
        <v>1</v>
      </c>
      <c r="G78" s="25" t="s">
        <v>50</v>
      </c>
      <c r="H78" s="5" t="s">
        <v>51</v>
      </c>
      <c r="I78" s="72">
        <v>118468.37879089521</v>
      </c>
      <c r="J78" s="29">
        <v>43533.3</v>
      </c>
      <c r="K78" s="72">
        <v>96000</v>
      </c>
      <c r="L78" s="72">
        <v>39640</v>
      </c>
      <c r="M78" s="72"/>
      <c r="N78" s="76">
        <f>(K78-I78)*Sys!$B$5</f>
        <v>-22468.378790895207</v>
      </c>
      <c r="O78" s="5" t="str">
        <f t="shared" si="48"/>
        <v>3</v>
      </c>
    </row>
    <row r="79" spans="1:16" ht="18" customHeight="1" outlineLevel="1" x14ac:dyDescent="0.25">
      <c r="A79" s="5" t="s">
        <v>94</v>
      </c>
      <c r="B79" s="5">
        <v>52</v>
      </c>
      <c r="C79" s="30" t="str">
        <f t="shared" si="56"/>
        <v>3121</v>
      </c>
      <c r="D79" s="30" t="str">
        <f t="shared" si="57"/>
        <v>3</v>
      </c>
      <c r="E79" s="30" t="str">
        <f t="shared" si="58"/>
        <v>31</v>
      </c>
      <c r="F79" s="24">
        <f t="shared" si="59"/>
        <v>2</v>
      </c>
      <c r="G79" s="25" t="s">
        <v>52</v>
      </c>
      <c r="H79" s="5" t="s">
        <v>53</v>
      </c>
      <c r="I79" s="72">
        <v>3105.7137169022494</v>
      </c>
      <c r="J79" s="29"/>
      <c r="K79" s="72">
        <v>3000</v>
      </c>
      <c r="L79" s="72">
        <v>1200</v>
      </c>
      <c r="M79" s="72"/>
      <c r="N79" s="76">
        <f>(K79-I79)*Sys!$B$5</f>
        <v>-105.71371690224942</v>
      </c>
      <c r="O79" s="5" t="str">
        <f t="shared" si="48"/>
        <v>3</v>
      </c>
    </row>
    <row r="80" spans="1:16" ht="18" customHeight="1" outlineLevel="1" x14ac:dyDescent="0.25">
      <c r="A80" s="5" t="s">
        <v>94</v>
      </c>
      <c r="B80" s="5">
        <v>52</v>
      </c>
      <c r="C80" s="30" t="str">
        <f t="shared" si="56"/>
        <v>3132</v>
      </c>
      <c r="D80" s="30" t="str">
        <f t="shared" si="57"/>
        <v>3</v>
      </c>
      <c r="E80" s="30" t="str">
        <f t="shared" si="58"/>
        <v>31</v>
      </c>
      <c r="F80" s="24">
        <f t="shared" si="59"/>
        <v>3</v>
      </c>
      <c r="G80" s="25" t="s">
        <v>54</v>
      </c>
      <c r="H80" s="5" t="s">
        <v>55</v>
      </c>
      <c r="I80" s="72">
        <v>19547.415223306125</v>
      </c>
      <c r="J80" s="29">
        <v>4819.24</v>
      </c>
      <c r="K80" s="72">
        <v>16000</v>
      </c>
      <c r="L80" s="72">
        <v>2370</v>
      </c>
      <c r="M80" s="72"/>
      <c r="N80" s="76">
        <f>(K80-I80)*Sys!$B$5</f>
        <v>-3547.415223306125</v>
      </c>
      <c r="O80" s="5" t="str">
        <f t="shared" si="48"/>
        <v>3</v>
      </c>
    </row>
    <row r="81" spans="1:15" ht="18" customHeight="1" outlineLevel="1" x14ac:dyDescent="0.25">
      <c r="A81" s="5" t="s">
        <v>94</v>
      </c>
      <c r="B81" s="5">
        <v>52</v>
      </c>
      <c r="C81" s="30" t="str">
        <f t="shared" si="56"/>
        <v>3211</v>
      </c>
      <c r="D81" s="30" t="str">
        <f t="shared" si="57"/>
        <v>3</v>
      </c>
      <c r="E81" s="30" t="str">
        <f t="shared" si="58"/>
        <v>32</v>
      </c>
      <c r="F81" s="24">
        <f t="shared" si="59"/>
        <v>4</v>
      </c>
      <c r="G81" s="25" t="s">
        <v>68</v>
      </c>
      <c r="H81" s="5" t="s">
        <v>69</v>
      </c>
      <c r="I81" s="72">
        <v>13272.280841462605</v>
      </c>
      <c r="J81" s="29">
        <v>19838.830000000002</v>
      </c>
      <c r="K81" s="72">
        <v>25000</v>
      </c>
      <c r="L81" s="72">
        <v>9210</v>
      </c>
      <c r="M81" s="72">
        <v>4000</v>
      </c>
      <c r="N81" s="76">
        <f>(K81-I81)*Sys!$B$5</f>
        <v>11727.719158537395</v>
      </c>
      <c r="O81" s="5" t="str">
        <f t="shared" si="48"/>
        <v>3</v>
      </c>
    </row>
    <row r="82" spans="1:15" ht="18" customHeight="1" outlineLevel="1" x14ac:dyDescent="0.25">
      <c r="A82" s="5" t="s">
        <v>94</v>
      </c>
      <c r="B82" s="5">
        <v>52</v>
      </c>
      <c r="C82" s="30" t="str">
        <f t="shared" si="56"/>
        <v>3212</v>
      </c>
      <c r="D82" s="30" t="str">
        <f t="shared" si="57"/>
        <v>3</v>
      </c>
      <c r="E82" s="30" t="str">
        <f t="shared" si="58"/>
        <v>32</v>
      </c>
      <c r="F82" s="24">
        <f t="shared" si="59"/>
        <v>5</v>
      </c>
      <c r="G82" s="25" t="s">
        <v>56</v>
      </c>
      <c r="H82" s="5" t="s">
        <v>70</v>
      </c>
      <c r="I82" s="72">
        <v>3233.1276129802905</v>
      </c>
      <c r="J82" s="29">
        <v>744.87</v>
      </c>
      <c r="K82" s="72">
        <v>2400</v>
      </c>
      <c r="L82" s="72">
        <v>960</v>
      </c>
      <c r="M82" s="72"/>
      <c r="N82" s="76">
        <f>(K82-I82)*Sys!$B$5</f>
        <v>-833.12761298029045</v>
      </c>
      <c r="O82" s="5" t="str">
        <f t="shared" si="48"/>
        <v>3</v>
      </c>
    </row>
    <row r="83" spans="1:15" ht="18" customHeight="1" outlineLevel="1" x14ac:dyDescent="0.25">
      <c r="A83" s="5" t="s">
        <v>94</v>
      </c>
      <c r="B83" s="5">
        <v>52</v>
      </c>
      <c r="C83" s="30" t="str">
        <f t="shared" si="56"/>
        <v>3213</v>
      </c>
      <c r="D83" s="30" t="str">
        <f t="shared" si="57"/>
        <v>3</v>
      </c>
      <c r="E83" s="30" t="str">
        <f t="shared" si="58"/>
        <v>32</v>
      </c>
      <c r="F83" s="24">
        <f t="shared" si="59"/>
        <v>6</v>
      </c>
      <c r="G83" s="25" t="s">
        <v>71</v>
      </c>
      <c r="H83" s="5" t="s">
        <v>72</v>
      </c>
      <c r="I83" s="72">
        <v>3981.6842524387812</v>
      </c>
      <c r="J83" s="29">
        <v>992.99</v>
      </c>
      <c r="K83" s="72">
        <v>4000</v>
      </c>
      <c r="L83" s="72">
        <v>420</v>
      </c>
      <c r="M83" s="72">
        <v>500</v>
      </c>
      <c r="N83" s="76">
        <f>(K83-I83)*Sys!$B$5</f>
        <v>18.315747561218814</v>
      </c>
      <c r="O83" s="5" t="str">
        <f t="shared" si="48"/>
        <v>3</v>
      </c>
    </row>
    <row r="84" spans="1:15" ht="18" customHeight="1" outlineLevel="1" x14ac:dyDescent="0.25">
      <c r="A84" s="5" t="s">
        <v>94</v>
      </c>
      <c r="B84" s="5">
        <v>52</v>
      </c>
      <c r="C84" s="30" t="str">
        <f t="shared" si="56"/>
        <v>3221</v>
      </c>
      <c r="D84" s="30" t="str">
        <f t="shared" si="57"/>
        <v>3</v>
      </c>
      <c r="E84" s="30" t="str">
        <f t="shared" si="58"/>
        <v>32</v>
      </c>
      <c r="F84" s="24">
        <f t="shared" si="59"/>
        <v>7</v>
      </c>
      <c r="G84" s="25" t="s">
        <v>73</v>
      </c>
      <c r="H84" s="5" t="s">
        <v>74</v>
      </c>
      <c r="I84" s="72">
        <v>3716.2386356095294</v>
      </c>
      <c r="J84" s="29">
        <v>1780.97</v>
      </c>
      <c r="K84" s="72">
        <v>4000</v>
      </c>
      <c r="L84" s="72">
        <v>2000</v>
      </c>
      <c r="M84" s="72">
        <v>2000</v>
      </c>
      <c r="N84" s="76">
        <f>(K84-I84)*Sys!$B$5</f>
        <v>283.76136439047059</v>
      </c>
      <c r="O84" s="5" t="str">
        <f t="shared" si="48"/>
        <v>3</v>
      </c>
    </row>
    <row r="85" spans="1:15" ht="18" customHeight="1" outlineLevel="1" x14ac:dyDescent="0.25">
      <c r="A85" s="5" t="s">
        <v>94</v>
      </c>
      <c r="B85" s="5">
        <v>52</v>
      </c>
      <c r="C85" s="30" t="str">
        <f t="shared" si="56"/>
        <v>3224</v>
      </c>
      <c r="D85" s="30" t="str">
        <f t="shared" si="57"/>
        <v>3</v>
      </c>
      <c r="E85" s="30" t="str">
        <f t="shared" si="58"/>
        <v>32</v>
      </c>
      <c r="F85" s="24">
        <f t="shared" si="59"/>
        <v>8</v>
      </c>
      <c r="G85" s="25" t="s">
        <v>97</v>
      </c>
      <c r="H85" s="5" t="s">
        <v>98</v>
      </c>
      <c r="I85" s="72"/>
      <c r="J85" s="29">
        <v>665.54</v>
      </c>
      <c r="K85" s="72">
        <v>1000</v>
      </c>
      <c r="L85" s="72"/>
      <c r="M85" s="72"/>
      <c r="N85" s="76">
        <f>(K85-I85)*Sys!$B$5</f>
        <v>1000</v>
      </c>
      <c r="O85" s="5" t="str">
        <f t="shared" si="48"/>
        <v>3</v>
      </c>
    </row>
    <row r="86" spans="1:15" ht="18" customHeight="1" outlineLevel="1" x14ac:dyDescent="0.25">
      <c r="A86" s="5" t="s">
        <v>94</v>
      </c>
      <c r="B86" s="5">
        <v>52</v>
      </c>
      <c r="C86" s="30" t="str">
        <f t="shared" si="56"/>
        <v>3225</v>
      </c>
      <c r="D86" s="30" t="str">
        <f t="shared" si="57"/>
        <v>3</v>
      </c>
      <c r="E86" s="30" t="str">
        <f t="shared" si="58"/>
        <v>32</v>
      </c>
      <c r="F86" s="24">
        <f t="shared" si="59"/>
        <v>9</v>
      </c>
      <c r="G86" s="25" t="s">
        <v>75</v>
      </c>
      <c r="H86" s="5" t="s">
        <v>76</v>
      </c>
      <c r="I86" s="72">
        <v>929.05965890238235</v>
      </c>
      <c r="J86" s="29">
        <v>245.9</v>
      </c>
      <c r="K86" s="72">
        <v>1000</v>
      </c>
      <c r="L86" s="72">
        <v>1000</v>
      </c>
      <c r="M86" s="72">
        <v>1000</v>
      </c>
      <c r="N86" s="76">
        <f>(K86-I86)*Sys!$B$5</f>
        <v>70.940341097617647</v>
      </c>
      <c r="O86" s="5" t="str">
        <f t="shared" si="48"/>
        <v>3</v>
      </c>
    </row>
    <row r="87" spans="1:15" ht="18" customHeight="1" outlineLevel="1" x14ac:dyDescent="0.25">
      <c r="A87" s="5" t="s">
        <v>94</v>
      </c>
      <c r="B87" s="5">
        <v>52</v>
      </c>
      <c r="C87" s="30" t="str">
        <f t="shared" si="56"/>
        <v>3231</v>
      </c>
      <c r="D87" s="30" t="str">
        <f t="shared" si="57"/>
        <v>3</v>
      </c>
      <c r="E87" s="30" t="str">
        <f t="shared" si="58"/>
        <v>32</v>
      </c>
      <c r="F87" s="24">
        <f t="shared" si="59"/>
        <v>10</v>
      </c>
      <c r="G87" s="25" t="s">
        <v>101</v>
      </c>
      <c r="H87" s="5" t="s">
        <v>102</v>
      </c>
      <c r="I87" s="72"/>
      <c r="J87" s="29">
        <v>1187.81</v>
      </c>
      <c r="K87" s="72">
        <v>2000</v>
      </c>
      <c r="L87" s="72">
        <v>1000</v>
      </c>
      <c r="M87" s="72">
        <v>1000</v>
      </c>
      <c r="N87" s="76">
        <f>(K87-I87)*Sys!$B$5</f>
        <v>2000</v>
      </c>
      <c r="O87" s="5" t="str">
        <f t="shared" si="48"/>
        <v>3</v>
      </c>
    </row>
    <row r="88" spans="1:15" ht="18" customHeight="1" outlineLevel="1" x14ac:dyDescent="0.25">
      <c r="A88" s="5" t="s">
        <v>94</v>
      </c>
      <c r="B88" s="5">
        <v>52</v>
      </c>
      <c r="C88" s="30" t="str">
        <f t="shared" si="56"/>
        <v>3237</v>
      </c>
      <c r="D88" s="30" t="str">
        <f t="shared" si="57"/>
        <v>3</v>
      </c>
      <c r="E88" s="30" t="str">
        <f t="shared" si="58"/>
        <v>32</v>
      </c>
      <c r="F88" s="24">
        <f t="shared" si="59"/>
        <v>11</v>
      </c>
      <c r="G88" s="25" t="s">
        <v>62</v>
      </c>
      <c r="H88" s="5" t="s">
        <v>63</v>
      </c>
      <c r="I88" s="72">
        <v>45125.754860972855</v>
      </c>
      <c r="J88" s="29">
        <v>18087.66</v>
      </c>
      <c r="K88" s="72">
        <v>45000</v>
      </c>
      <c r="L88" s="72">
        <v>15000</v>
      </c>
      <c r="M88" s="72">
        <v>10000</v>
      </c>
      <c r="N88" s="76">
        <f>(K88-I88)*Sys!$B$5</f>
        <v>-125.75486097285466</v>
      </c>
      <c r="O88" s="5" t="str">
        <f t="shared" si="48"/>
        <v>3</v>
      </c>
    </row>
    <row r="89" spans="1:15" ht="18" customHeight="1" outlineLevel="1" x14ac:dyDescent="0.25">
      <c r="A89" s="5" t="s">
        <v>94</v>
      </c>
      <c r="B89" s="5">
        <v>52</v>
      </c>
      <c r="C89" s="30" t="str">
        <f t="shared" si="56"/>
        <v>3239</v>
      </c>
      <c r="D89" s="30" t="str">
        <f t="shared" si="57"/>
        <v>3</v>
      </c>
      <c r="E89" s="30" t="str">
        <f t="shared" si="58"/>
        <v>32</v>
      </c>
      <c r="F89" s="24">
        <f t="shared" si="59"/>
        <v>12</v>
      </c>
      <c r="G89" s="25" t="s">
        <v>81</v>
      </c>
      <c r="H89" s="5" t="s">
        <v>82</v>
      </c>
      <c r="I89" s="72">
        <v>8361.5369301214414</v>
      </c>
      <c r="J89" s="29">
        <v>2886.25</v>
      </c>
      <c r="K89" s="72">
        <v>9000</v>
      </c>
      <c r="L89" s="72">
        <v>3000</v>
      </c>
      <c r="M89" s="72">
        <v>3000</v>
      </c>
      <c r="N89" s="76">
        <f>(K89-I89)*Sys!$B$5</f>
        <v>638.4630698785586</v>
      </c>
      <c r="O89" s="5" t="str">
        <f t="shared" si="48"/>
        <v>3</v>
      </c>
    </row>
    <row r="90" spans="1:15" ht="18" customHeight="1" outlineLevel="1" x14ac:dyDescent="0.25">
      <c r="A90" s="5" t="s">
        <v>94</v>
      </c>
      <c r="B90" s="5">
        <v>52</v>
      </c>
      <c r="C90" s="30" t="str">
        <f t="shared" si="56"/>
        <v>3241</v>
      </c>
      <c r="D90" s="30" t="str">
        <f t="shared" si="57"/>
        <v>3</v>
      </c>
      <c r="E90" s="30" t="str">
        <f t="shared" si="58"/>
        <v>32</v>
      </c>
      <c r="F90" s="24">
        <f t="shared" si="59"/>
        <v>13</v>
      </c>
      <c r="G90" s="25" t="s">
        <v>83</v>
      </c>
      <c r="H90" s="5" t="s">
        <v>84</v>
      </c>
      <c r="I90" s="72">
        <v>3981.6842524387812</v>
      </c>
      <c r="J90" s="29">
        <v>4409.32</v>
      </c>
      <c r="K90" s="72">
        <v>5000</v>
      </c>
      <c r="L90" s="72">
        <v>1000</v>
      </c>
      <c r="M90" s="72">
        <v>1000</v>
      </c>
      <c r="N90" s="76">
        <f>(K90-I90)*Sys!$B$5</f>
        <v>1018.3157475612188</v>
      </c>
      <c r="O90" s="5" t="str">
        <f t="shared" si="48"/>
        <v>3</v>
      </c>
    </row>
    <row r="91" spans="1:15" ht="18" customHeight="1" outlineLevel="1" x14ac:dyDescent="0.25">
      <c r="A91" s="5" t="s">
        <v>94</v>
      </c>
      <c r="B91" s="5">
        <v>52</v>
      </c>
      <c r="C91" s="30" t="str">
        <f t="shared" si="56"/>
        <v>3293</v>
      </c>
      <c r="D91" s="30" t="str">
        <f t="shared" si="57"/>
        <v>3</v>
      </c>
      <c r="E91" s="30" t="str">
        <f t="shared" si="58"/>
        <v>32</v>
      </c>
      <c r="F91" s="24">
        <f t="shared" si="59"/>
        <v>14</v>
      </c>
      <c r="G91" s="25" t="s">
        <v>85</v>
      </c>
      <c r="H91" s="5" t="s">
        <v>86</v>
      </c>
      <c r="I91" s="72">
        <v>663.61404207313024</v>
      </c>
      <c r="J91" s="29">
        <v>1135.1099999999999</v>
      </c>
      <c r="K91" s="72">
        <v>1500</v>
      </c>
      <c r="L91" s="72">
        <v>500</v>
      </c>
      <c r="M91" s="72">
        <v>500</v>
      </c>
      <c r="N91" s="76">
        <f>(K91-I91)*Sys!$B$5</f>
        <v>836.38595792686976</v>
      </c>
      <c r="O91" s="5" t="str">
        <f t="shared" si="48"/>
        <v>3</v>
      </c>
    </row>
    <row r="92" spans="1:15" ht="18" customHeight="1" outlineLevel="1" x14ac:dyDescent="0.25">
      <c r="A92" s="5" t="s">
        <v>94</v>
      </c>
      <c r="B92" s="5">
        <v>52</v>
      </c>
      <c r="C92" s="30" t="str">
        <f t="shared" si="56"/>
        <v>3721</v>
      </c>
      <c r="D92" s="30" t="str">
        <f t="shared" si="57"/>
        <v>3</v>
      </c>
      <c r="E92" s="30" t="str">
        <f t="shared" si="58"/>
        <v>37</v>
      </c>
      <c r="F92" s="24">
        <f t="shared" si="59"/>
        <v>15</v>
      </c>
      <c r="G92" s="25" t="s">
        <v>122</v>
      </c>
      <c r="H92" s="5" t="s">
        <v>123</v>
      </c>
      <c r="I92" s="72">
        <v>2654.4561682925209</v>
      </c>
      <c r="J92" s="29"/>
      <c r="K92" s="72">
        <v>2700</v>
      </c>
      <c r="L92" s="72">
        <v>2700</v>
      </c>
      <c r="M92" s="72"/>
      <c r="N92" s="76">
        <f>(K92-I92)*Sys!$B$5</f>
        <v>45.543831707479058</v>
      </c>
      <c r="O92" s="5" t="str">
        <f t="shared" si="48"/>
        <v>3</v>
      </c>
    </row>
    <row r="93" spans="1:15" ht="18" customHeight="1" x14ac:dyDescent="0.25">
      <c r="A93" s="5" t="s">
        <v>94</v>
      </c>
      <c r="B93" s="5">
        <v>52</v>
      </c>
      <c r="F93" s="31"/>
      <c r="G93" s="32"/>
      <c r="H93" s="33" t="s">
        <v>87</v>
      </c>
      <c r="I93" s="73">
        <f t="shared" ref="I93:N93" si="60">SUM(I94:I95)</f>
        <v>1327.2280841462605</v>
      </c>
      <c r="J93" s="36">
        <f t="shared" si="60"/>
        <v>1986.25</v>
      </c>
      <c r="K93" s="73">
        <f t="shared" si="60"/>
        <v>2500</v>
      </c>
      <c r="L93" s="73">
        <f t="shared" si="60"/>
        <v>1000</v>
      </c>
      <c r="M93" s="73">
        <f t="shared" si="60"/>
        <v>1000</v>
      </c>
      <c r="N93" s="73">
        <f t="shared" si="60"/>
        <v>1172.7719158537395</v>
      </c>
      <c r="O93" s="5" t="str">
        <f t="shared" si="48"/>
        <v/>
      </c>
    </row>
    <row r="94" spans="1:15" ht="18" customHeight="1" outlineLevel="1" x14ac:dyDescent="0.25">
      <c r="A94" s="5" t="s">
        <v>94</v>
      </c>
      <c r="B94" s="5">
        <v>52</v>
      </c>
      <c r="C94" s="30" t="str">
        <f t="shared" ref="C94:C95" si="61">G94</f>
        <v>4221</v>
      </c>
      <c r="D94" s="30" t="str">
        <f t="shared" ref="D94:D95" si="62">LEFT(C94,1)</f>
        <v>4</v>
      </c>
      <c r="E94" s="30" t="str">
        <f t="shared" ref="E94:E95" si="63">LEFT(C94,2)</f>
        <v>42</v>
      </c>
      <c r="F94" s="24">
        <f t="shared" ref="F94:F95" si="64">F93+1</f>
        <v>1</v>
      </c>
      <c r="G94" s="25" t="s">
        <v>112</v>
      </c>
      <c r="H94" s="5" t="s">
        <v>113</v>
      </c>
      <c r="I94" s="72"/>
      <c r="J94" s="29">
        <v>851.04</v>
      </c>
      <c r="K94" s="72">
        <v>1000</v>
      </c>
      <c r="L94" s="72"/>
      <c r="M94" s="72"/>
      <c r="N94" s="76">
        <f>(K94-I94)*Sys!$B$5</f>
        <v>1000</v>
      </c>
      <c r="O94" s="5" t="str">
        <f t="shared" si="48"/>
        <v>4</v>
      </c>
    </row>
    <row r="95" spans="1:15" ht="18" customHeight="1" outlineLevel="1" x14ac:dyDescent="0.25">
      <c r="A95" s="5" t="s">
        <v>94</v>
      </c>
      <c r="B95" s="5">
        <v>52</v>
      </c>
      <c r="C95" s="30" t="str">
        <f t="shared" si="61"/>
        <v>4241</v>
      </c>
      <c r="D95" s="30" t="str">
        <f t="shared" si="62"/>
        <v>4</v>
      </c>
      <c r="E95" s="30" t="str">
        <f t="shared" si="63"/>
        <v>42</v>
      </c>
      <c r="F95" s="24">
        <f t="shared" si="64"/>
        <v>2</v>
      </c>
      <c r="G95" s="25" t="s">
        <v>90</v>
      </c>
      <c r="H95" s="5" t="s">
        <v>91</v>
      </c>
      <c r="I95" s="72">
        <v>1327.2280841462605</v>
      </c>
      <c r="J95" s="29">
        <v>1135.21</v>
      </c>
      <c r="K95" s="72">
        <v>1500</v>
      </c>
      <c r="L95" s="72">
        <v>1000</v>
      </c>
      <c r="M95" s="72">
        <v>1000</v>
      </c>
      <c r="N95" s="76">
        <f>(K95-I95)*Sys!$B$5</f>
        <v>172.77191585373953</v>
      </c>
      <c r="O95" s="5" t="str">
        <f t="shared" si="48"/>
        <v>4</v>
      </c>
    </row>
    <row r="96" spans="1:15" ht="27.95" customHeight="1" x14ac:dyDescent="0.25">
      <c r="A96" s="5" t="s">
        <v>128</v>
      </c>
      <c r="F96" s="77" t="s">
        <v>128</v>
      </c>
      <c r="G96" s="77"/>
      <c r="H96" s="14" t="s">
        <v>129</v>
      </c>
      <c r="I96" s="70">
        <f t="shared" ref="I96:N96" si="65">I97</f>
        <v>193981.37115933371</v>
      </c>
      <c r="J96" s="17">
        <f t="shared" si="65"/>
        <v>75643.280000000013</v>
      </c>
      <c r="K96" s="70">
        <f t="shared" si="65"/>
        <v>189354</v>
      </c>
      <c r="L96" s="70">
        <f t="shared" si="65"/>
        <v>189354</v>
      </c>
      <c r="M96" s="70">
        <f t="shared" si="65"/>
        <v>189354</v>
      </c>
      <c r="N96" s="70">
        <f t="shared" si="65"/>
        <v>-4627.3711593337212</v>
      </c>
      <c r="O96" s="5" t="str">
        <f t="shared" si="48"/>
        <v/>
      </c>
    </row>
    <row r="97" spans="1:15" ht="28.5" customHeight="1" x14ac:dyDescent="0.25">
      <c r="A97" s="5" t="s">
        <v>128</v>
      </c>
      <c r="B97" s="5">
        <v>11</v>
      </c>
      <c r="F97" s="18"/>
      <c r="G97" s="19" t="s">
        <v>12</v>
      </c>
      <c r="H97" s="20" t="s">
        <v>13</v>
      </c>
      <c r="I97" s="71">
        <f t="shared" ref="I97:N97" si="66">I98+I125</f>
        <v>193981.37115933371</v>
      </c>
      <c r="J97" s="23">
        <f t="shared" si="66"/>
        <v>75643.280000000013</v>
      </c>
      <c r="K97" s="71">
        <f t="shared" si="66"/>
        <v>189354</v>
      </c>
      <c r="L97" s="71">
        <f t="shared" si="66"/>
        <v>189354</v>
      </c>
      <c r="M97" s="71">
        <f t="shared" si="66"/>
        <v>189354</v>
      </c>
      <c r="N97" s="71">
        <f t="shared" si="66"/>
        <v>-4627.3711593337212</v>
      </c>
      <c r="O97" s="5" t="str">
        <f t="shared" si="48"/>
        <v>I</v>
      </c>
    </row>
    <row r="98" spans="1:15" ht="18" customHeight="1" x14ac:dyDescent="0.25">
      <c r="A98" s="5" t="s">
        <v>128</v>
      </c>
      <c r="F98" s="31"/>
      <c r="G98" s="32"/>
      <c r="H98" s="33" t="s">
        <v>49</v>
      </c>
      <c r="I98" s="73">
        <f t="shared" ref="I98:N98" si="67">SUM(I99:I124)</f>
        <v>179391.45882274865</v>
      </c>
      <c r="J98" s="36">
        <f t="shared" si="67"/>
        <v>75011.710000000006</v>
      </c>
      <c r="K98" s="73">
        <f t="shared" si="67"/>
        <v>176754</v>
      </c>
      <c r="L98" s="73">
        <f t="shared" si="67"/>
        <v>176754</v>
      </c>
      <c r="M98" s="73">
        <f t="shared" si="67"/>
        <v>176754</v>
      </c>
      <c r="N98" s="73">
        <f t="shared" si="67"/>
        <v>-2637.4588227486793</v>
      </c>
      <c r="O98" s="5" t="str">
        <f t="shared" si="48"/>
        <v/>
      </c>
    </row>
    <row r="99" spans="1:15" ht="18" customHeight="1" outlineLevel="1" x14ac:dyDescent="0.25">
      <c r="A99" s="5" t="s">
        <v>128</v>
      </c>
      <c r="B99" s="5">
        <v>11</v>
      </c>
      <c r="C99" s="30" t="str">
        <f t="shared" ref="C99:C124" si="68">G99</f>
        <v>3211</v>
      </c>
      <c r="D99" s="30" t="str">
        <f t="shared" ref="D99:D124" si="69">LEFT(C99,1)</f>
        <v>3</v>
      </c>
      <c r="E99" s="30" t="str">
        <f t="shared" ref="E99:E124" si="70">LEFT(C99,2)</f>
        <v>32</v>
      </c>
      <c r="F99" s="24">
        <f t="shared" ref="F99:F124" si="71">F98+1</f>
        <v>1</v>
      </c>
      <c r="G99" s="25" t="s">
        <v>68</v>
      </c>
      <c r="H99" s="5" t="s">
        <v>69</v>
      </c>
      <c r="I99" s="72">
        <v>10000</v>
      </c>
      <c r="J99" s="29">
        <v>2718.42</v>
      </c>
      <c r="K99" s="72">
        <v>11000</v>
      </c>
      <c r="L99" s="72">
        <v>11000</v>
      </c>
      <c r="M99" s="72">
        <v>11000</v>
      </c>
      <c r="N99" s="76">
        <f>(K99-I99)*Sys!$B$5</f>
        <v>1000</v>
      </c>
      <c r="O99" s="5" t="str">
        <f t="shared" si="48"/>
        <v>3</v>
      </c>
    </row>
    <row r="100" spans="1:15" ht="18" customHeight="1" outlineLevel="1" x14ac:dyDescent="0.25">
      <c r="A100" s="5" t="s">
        <v>128</v>
      </c>
      <c r="B100" s="5">
        <v>11</v>
      </c>
      <c r="C100" s="30" t="str">
        <f t="shared" si="68"/>
        <v>3213</v>
      </c>
      <c r="D100" s="30" t="str">
        <f t="shared" si="69"/>
        <v>3</v>
      </c>
      <c r="E100" s="30" t="str">
        <f t="shared" si="70"/>
        <v>32</v>
      </c>
      <c r="F100" s="24">
        <f t="shared" si="71"/>
        <v>2</v>
      </c>
      <c r="G100" s="25" t="s">
        <v>71</v>
      </c>
      <c r="H100" s="5" t="s">
        <v>72</v>
      </c>
      <c r="I100" s="72">
        <v>1400</v>
      </c>
      <c r="J100" s="29">
        <v>538.33000000000004</v>
      </c>
      <c r="K100" s="72">
        <v>1400</v>
      </c>
      <c r="L100" s="72">
        <v>1400</v>
      </c>
      <c r="M100" s="72">
        <v>1400</v>
      </c>
      <c r="N100" s="76">
        <f>(K100-I100)*Sys!$B$5</f>
        <v>0</v>
      </c>
      <c r="O100" s="5" t="str">
        <f t="shared" si="48"/>
        <v>3</v>
      </c>
    </row>
    <row r="101" spans="1:15" ht="18" customHeight="1" outlineLevel="1" x14ac:dyDescent="0.25">
      <c r="A101" s="5" t="s">
        <v>128</v>
      </c>
      <c r="B101" s="5">
        <v>11</v>
      </c>
      <c r="C101" s="30" t="str">
        <f t="shared" si="68"/>
        <v>3221</v>
      </c>
      <c r="D101" s="30" t="str">
        <f t="shared" si="69"/>
        <v>3</v>
      </c>
      <c r="E101" s="30" t="str">
        <f t="shared" si="70"/>
        <v>32</v>
      </c>
      <c r="F101" s="24">
        <f t="shared" si="71"/>
        <v>3</v>
      </c>
      <c r="G101" s="25" t="s">
        <v>73</v>
      </c>
      <c r="H101" s="5" t="s">
        <v>74</v>
      </c>
      <c r="I101" s="72">
        <v>1500</v>
      </c>
      <c r="J101" s="29">
        <v>1313.56</v>
      </c>
      <c r="K101" s="72">
        <v>1500</v>
      </c>
      <c r="L101" s="72">
        <v>1500</v>
      </c>
      <c r="M101" s="72">
        <v>1500</v>
      </c>
      <c r="N101" s="76">
        <f>(K101-I101)*Sys!$B$5</f>
        <v>0</v>
      </c>
      <c r="O101" s="5" t="str">
        <f t="shared" si="48"/>
        <v>3</v>
      </c>
    </row>
    <row r="102" spans="1:15" ht="18" customHeight="1" outlineLevel="1" x14ac:dyDescent="0.25">
      <c r="A102" s="5" t="s">
        <v>128</v>
      </c>
      <c r="B102" s="5">
        <v>11</v>
      </c>
      <c r="C102" s="30" t="str">
        <f t="shared" si="68"/>
        <v>3223</v>
      </c>
      <c r="D102" s="30" t="str">
        <f t="shared" si="69"/>
        <v>3</v>
      </c>
      <c r="E102" s="30" t="str">
        <f t="shared" si="70"/>
        <v>32</v>
      </c>
      <c r="F102" s="24">
        <f t="shared" si="71"/>
        <v>4</v>
      </c>
      <c r="G102" s="25" t="s">
        <v>95</v>
      </c>
      <c r="H102" s="5" t="s">
        <v>96</v>
      </c>
      <c r="I102" s="72">
        <v>24200</v>
      </c>
      <c r="J102" s="29">
        <v>4110.6000000000004</v>
      </c>
      <c r="K102" s="72">
        <v>20200</v>
      </c>
      <c r="L102" s="72">
        <v>20200</v>
      </c>
      <c r="M102" s="72">
        <v>20200</v>
      </c>
      <c r="N102" s="76">
        <f>(K102-I102)*Sys!$B$5</f>
        <v>-4000</v>
      </c>
      <c r="O102" s="5" t="str">
        <f t="shared" ref="O102:O133" si="72">LEFT(G102,1)</f>
        <v>3</v>
      </c>
    </row>
    <row r="103" spans="1:15" ht="18" customHeight="1" outlineLevel="1" x14ac:dyDescent="0.25">
      <c r="A103" s="5" t="s">
        <v>128</v>
      </c>
      <c r="B103" s="5">
        <v>11</v>
      </c>
      <c r="C103" s="30" t="str">
        <f t="shared" si="68"/>
        <v>3224</v>
      </c>
      <c r="D103" s="30" t="str">
        <f t="shared" si="69"/>
        <v>3</v>
      </c>
      <c r="E103" s="30" t="str">
        <f t="shared" si="70"/>
        <v>32</v>
      </c>
      <c r="F103" s="24">
        <f t="shared" si="71"/>
        <v>5</v>
      </c>
      <c r="G103" s="25" t="s">
        <v>97</v>
      </c>
      <c r="H103" s="5" t="s">
        <v>98</v>
      </c>
      <c r="I103" s="72">
        <v>800</v>
      </c>
      <c r="J103" s="29"/>
      <c r="K103" s="72">
        <v>800</v>
      </c>
      <c r="L103" s="72">
        <v>800</v>
      </c>
      <c r="M103" s="72">
        <v>800</v>
      </c>
      <c r="N103" s="76">
        <f>(K103-I103)*Sys!$B$5</f>
        <v>0</v>
      </c>
      <c r="O103" s="5" t="str">
        <f t="shared" si="72"/>
        <v>3</v>
      </c>
    </row>
    <row r="104" spans="1:15" ht="18" customHeight="1" outlineLevel="1" x14ac:dyDescent="0.25">
      <c r="A104" s="5" t="s">
        <v>128</v>
      </c>
      <c r="B104" s="5">
        <v>11</v>
      </c>
      <c r="C104" s="30" t="str">
        <f t="shared" si="68"/>
        <v>3225</v>
      </c>
      <c r="D104" s="30" t="str">
        <f t="shared" si="69"/>
        <v>3</v>
      </c>
      <c r="E104" s="30" t="str">
        <f t="shared" si="70"/>
        <v>32</v>
      </c>
      <c r="F104" s="24">
        <f t="shared" si="71"/>
        <v>6</v>
      </c>
      <c r="G104" s="25" t="s">
        <v>75</v>
      </c>
      <c r="H104" s="5" t="s">
        <v>76</v>
      </c>
      <c r="I104" s="72">
        <v>695</v>
      </c>
      <c r="J104" s="29"/>
      <c r="K104" s="72">
        <v>700</v>
      </c>
      <c r="L104" s="72">
        <v>700</v>
      </c>
      <c r="M104" s="72">
        <v>700</v>
      </c>
      <c r="N104" s="76">
        <f>(K104-I104)*Sys!$B$5</f>
        <v>5</v>
      </c>
      <c r="O104" s="5" t="str">
        <f t="shared" si="72"/>
        <v>3</v>
      </c>
    </row>
    <row r="105" spans="1:15" ht="18" customHeight="1" outlineLevel="1" x14ac:dyDescent="0.25">
      <c r="A105" s="5" t="s">
        <v>128</v>
      </c>
      <c r="B105" s="5">
        <v>11</v>
      </c>
      <c r="C105" s="30" t="str">
        <f t="shared" si="68"/>
        <v>3227</v>
      </c>
      <c r="D105" s="30" t="str">
        <f t="shared" si="69"/>
        <v>3</v>
      </c>
      <c r="E105" s="30" t="str">
        <f t="shared" si="70"/>
        <v>32</v>
      </c>
      <c r="F105" s="24">
        <f t="shared" si="71"/>
        <v>7</v>
      </c>
      <c r="G105" s="25" t="s">
        <v>99</v>
      </c>
      <c r="H105" s="5" t="s">
        <v>100</v>
      </c>
      <c r="I105" s="72">
        <v>132.72280841462606</v>
      </c>
      <c r="J105" s="29"/>
      <c r="K105" s="72">
        <v>150</v>
      </c>
      <c r="L105" s="72">
        <v>150</v>
      </c>
      <c r="M105" s="72">
        <v>150</v>
      </c>
      <c r="N105" s="76">
        <f>(K105-I105)*Sys!$B$5</f>
        <v>17.277191585373942</v>
      </c>
      <c r="O105" s="5" t="str">
        <f t="shared" si="72"/>
        <v>3</v>
      </c>
    </row>
    <row r="106" spans="1:15" ht="18" customHeight="1" outlineLevel="1" x14ac:dyDescent="0.25">
      <c r="A106" s="5" t="s">
        <v>128</v>
      </c>
      <c r="B106" s="5">
        <v>11</v>
      </c>
      <c r="C106" s="30" t="str">
        <f t="shared" si="68"/>
        <v>3231</v>
      </c>
      <c r="D106" s="30" t="str">
        <f t="shared" si="69"/>
        <v>3</v>
      </c>
      <c r="E106" s="30" t="str">
        <f t="shared" si="70"/>
        <v>32</v>
      </c>
      <c r="F106" s="24">
        <f t="shared" si="71"/>
        <v>8</v>
      </c>
      <c r="G106" s="25" t="s">
        <v>101</v>
      </c>
      <c r="H106" s="5" t="s">
        <v>102</v>
      </c>
      <c r="I106" s="72">
        <v>9490</v>
      </c>
      <c r="J106" s="29">
        <v>2439.63</v>
      </c>
      <c r="K106" s="72">
        <v>9500</v>
      </c>
      <c r="L106" s="72">
        <v>9500</v>
      </c>
      <c r="M106" s="72">
        <v>9500</v>
      </c>
      <c r="N106" s="76">
        <f>(K106-I106)*Sys!$B$5</f>
        <v>10</v>
      </c>
      <c r="O106" s="5" t="str">
        <f t="shared" si="72"/>
        <v>3</v>
      </c>
    </row>
    <row r="107" spans="1:15" ht="18" customHeight="1" outlineLevel="1" x14ac:dyDescent="0.25">
      <c r="A107" s="5" t="s">
        <v>128</v>
      </c>
      <c r="B107" s="5">
        <v>11</v>
      </c>
      <c r="C107" s="30" t="str">
        <f t="shared" si="68"/>
        <v>3232</v>
      </c>
      <c r="D107" s="30" t="str">
        <f t="shared" si="69"/>
        <v>3</v>
      </c>
      <c r="E107" s="30" t="str">
        <f t="shared" si="70"/>
        <v>32</v>
      </c>
      <c r="F107" s="24">
        <f t="shared" si="71"/>
        <v>9</v>
      </c>
      <c r="G107" s="25" t="s">
        <v>77</v>
      </c>
      <c r="H107" s="5" t="s">
        <v>78</v>
      </c>
      <c r="I107" s="72">
        <v>3500</v>
      </c>
      <c r="J107" s="29"/>
      <c r="K107" s="72">
        <v>3500</v>
      </c>
      <c r="L107" s="72">
        <v>3500</v>
      </c>
      <c r="M107" s="72">
        <v>3500</v>
      </c>
      <c r="N107" s="76">
        <f>(K107-I107)*Sys!$B$5</f>
        <v>0</v>
      </c>
      <c r="O107" s="5" t="str">
        <f t="shared" si="72"/>
        <v>3</v>
      </c>
    </row>
    <row r="108" spans="1:15" ht="18" customHeight="1" outlineLevel="1" x14ac:dyDescent="0.25">
      <c r="A108" s="5" t="s">
        <v>128</v>
      </c>
      <c r="B108" s="5">
        <v>11</v>
      </c>
      <c r="C108" s="30" t="str">
        <f t="shared" si="68"/>
        <v>3233</v>
      </c>
      <c r="D108" s="30" t="str">
        <f t="shared" si="69"/>
        <v>3</v>
      </c>
      <c r="E108" s="30" t="str">
        <f t="shared" si="70"/>
        <v>32</v>
      </c>
      <c r="F108" s="24">
        <f t="shared" si="71"/>
        <v>10</v>
      </c>
      <c r="G108" s="25" t="s">
        <v>79</v>
      </c>
      <c r="H108" s="5" t="s">
        <v>80</v>
      </c>
      <c r="I108" s="72">
        <v>1500</v>
      </c>
      <c r="J108" s="29"/>
      <c r="K108" s="72">
        <v>1500</v>
      </c>
      <c r="L108" s="72">
        <v>1500</v>
      </c>
      <c r="M108" s="72">
        <v>1500</v>
      </c>
      <c r="N108" s="76">
        <f>(K108-I108)*Sys!$B$5</f>
        <v>0</v>
      </c>
      <c r="O108" s="5" t="str">
        <f t="shared" si="72"/>
        <v>3</v>
      </c>
    </row>
    <row r="109" spans="1:15" ht="18" customHeight="1" outlineLevel="1" x14ac:dyDescent="0.25">
      <c r="A109" s="5" t="s">
        <v>128</v>
      </c>
      <c r="B109" s="5">
        <v>11</v>
      </c>
      <c r="C109" s="30" t="str">
        <f t="shared" si="68"/>
        <v>3234</v>
      </c>
      <c r="D109" s="30" t="str">
        <f t="shared" si="69"/>
        <v>3</v>
      </c>
      <c r="E109" s="30" t="str">
        <f t="shared" si="70"/>
        <v>32</v>
      </c>
      <c r="F109" s="24">
        <f t="shared" si="71"/>
        <v>11</v>
      </c>
      <c r="G109" s="25" t="s">
        <v>130</v>
      </c>
      <c r="H109" s="5" t="s">
        <v>131</v>
      </c>
      <c r="I109" s="72">
        <v>4145</v>
      </c>
      <c r="J109" s="29">
        <v>1716.38</v>
      </c>
      <c r="K109" s="72">
        <v>4200</v>
      </c>
      <c r="L109" s="72">
        <v>4200</v>
      </c>
      <c r="M109" s="72">
        <v>4200</v>
      </c>
      <c r="N109" s="76">
        <f>(K109-I109)*Sys!$B$5</f>
        <v>55</v>
      </c>
      <c r="O109" s="5" t="str">
        <f t="shared" si="72"/>
        <v>3</v>
      </c>
    </row>
    <row r="110" spans="1:15" ht="18" customHeight="1" outlineLevel="1" x14ac:dyDescent="0.25">
      <c r="A110" s="5" t="s">
        <v>128</v>
      </c>
      <c r="B110" s="5">
        <v>11</v>
      </c>
      <c r="C110" s="30" t="str">
        <f t="shared" si="68"/>
        <v>3235</v>
      </c>
      <c r="D110" s="30" t="str">
        <f t="shared" si="69"/>
        <v>3</v>
      </c>
      <c r="E110" s="30" t="str">
        <f t="shared" si="70"/>
        <v>32</v>
      </c>
      <c r="F110" s="24">
        <f t="shared" si="71"/>
        <v>12</v>
      </c>
      <c r="G110" s="25" t="s">
        <v>103</v>
      </c>
      <c r="H110" s="5" t="s">
        <v>104</v>
      </c>
      <c r="I110" s="72">
        <v>72068.484969141937</v>
      </c>
      <c r="J110" s="29">
        <v>35795.4</v>
      </c>
      <c r="K110" s="72">
        <v>72100</v>
      </c>
      <c r="L110" s="72">
        <v>72100</v>
      </c>
      <c r="M110" s="72">
        <v>72100</v>
      </c>
      <c r="N110" s="76">
        <f>(K110-I110)*Sys!$B$5</f>
        <v>31.515030858063255</v>
      </c>
      <c r="O110" s="5" t="str">
        <f t="shared" si="72"/>
        <v>3</v>
      </c>
    </row>
    <row r="111" spans="1:15" ht="18" customHeight="1" outlineLevel="1" x14ac:dyDescent="0.25">
      <c r="A111" s="5" t="s">
        <v>128</v>
      </c>
      <c r="B111" s="5">
        <v>11</v>
      </c>
      <c r="C111" s="30" t="str">
        <f t="shared" si="68"/>
        <v>3236</v>
      </c>
      <c r="D111" s="30" t="str">
        <f t="shared" si="69"/>
        <v>3</v>
      </c>
      <c r="E111" s="30" t="str">
        <f t="shared" si="70"/>
        <v>32</v>
      </c>
      <c r="F111" s="24">
        <f t="shared" si="71"/>
        <v>13</v>
      </c>
      <c r="G111" s="25" t="s">
        <v>132</v>
      </c>
      <c r="H111" s="5" t="s">
        <v>133</v>
      </c>
      <c r="I111" s="72">
        <v>729.97544628044329</v>
      </c>
      <c r="J111" s="29"/>
      <c r="K111" s="72">
        <v>700</v>
      </c>
      <c r="L111" s="72">
        <v>700</v>
      </c>
      <c r="M111" s="72">
        <v>700</v>
      </c>
      <c r="N111" s="76">
        <f>(K111-I111)*Sys!$B$5</f>
        <v>-29.975446280443293</v>
      </c>
      <c r="O111" s="5" t="str">
        <f t="shared" si="72"/>
        <v>3</v>
      </c>
    </row>
    <row r="112" spans="1:15" ht="18" customHeight="1" outlineLevel="1" x14ac:dyDescent="0.25">
      <c r="A112" s="5" t="s">
        <v>128</v>
      </c>
      <c r="B112" s="5">
        <v>11</v>
      </c>
      <c r="C112" s="30" t="str">
        <f t="shared" si="68"/>
        <v>3237</v>
      </c>
      <c r="D112" s="30" t="str">
        <f t="shared" si="69"/>
        <v>3</v>
      </c>
      <c r="E112" s="30" t="str">
        <f t="shared" si="70"/>
        <v>32</v>
      </c>
      <c r="F112" s="24">
        <f t="shared" si="71"/>
        <v>14</v>
      </c>
      <c r="G112" s="25" t="s">
        <v>62</v>
      </c>
      <c r="H112" s="5" t="s">
        <v>63</v>
      </c>
      <c r="I112" s="72">
        <v>20000</v>
      </c>
      <c r="J112" s="29">
        <v>15705.02</v>
      </c>
      <c r="K112" s="72">
        <v>20000</v>
      </c>
      <c r="L112" s="72">
        <v>20000</v>
      </c>
      <c r="M112" s="72">
        <v>20000</v>
      </c>
      <c r="N112" s="76">
        <f>(K112-I112)*Sys!$B$5</f>
        <v>0</v>
      </c>
      <c r="O112" s="5" t="str">
        <f t="shared" si="72"/>
        <v>3</v>
      </c>
    </row>
    <row r="113" spans="1:15" ht="18" customHeight="1" outlineLevel="1" x14ac:dyDescent="0.25">
      <c r="A113" s="5" t="s">
        <v>128</v>
      </c>
      <c r="B113" s="5">
        <v>11</v>
      </c>
      <c r="C113" s="30" t="str">
        <f t="shared" si="68"/>
        <v>3238</v>
      </c>
      <c r="D113" s="30" t="str">
        <f t="shared" si="69"/>
        <v>3</v>
      </c>
      <c r="E113" s="30" t="str">
        <f t="shared" si="70"/>
        <v>32</v>
      </c>
      <c r="F113" s="24">
        <f t="shared" si="71"/>
        <v>15</v>
      </c>
      <c r="G113" s="25" t="s">
        <v>105</v>
      </c>
      <c r="H113" s="5" t="s">
        <v>106</v>
      </c>
      <c r="I113" s="72">
        <v>4309</v>
      </c>
      <c r="J113" s="29">
        <v>1500.52</v>
      </c>
      <c r="K113" s="72">
        <v>4500</v>
      </c>
      <c r="L113" s="72">
        <v>4500</v>
      </c>
      <c r="M113" s="72">
        <v>4500</v>
      </c>
      <c r="N113" s="76">
        <f>(K113-I113)*Sys!$B$5</f>
        <v>191</v>
      </c>
      <c r="O113" s="5" t="str">
        <f t="shared" si="72"/>
        <v>3</v>
      </c>
    </row>
    <row r="114" spans="1:15" ht="18" customHeight="1" outlineLevel="1" x14ac:dyDescent="0.25">
      <c r="A114" s="5" t="s">
        <v>128</v>
      </c>
      <c r="B114" s="5">
        <v>11</v>
      </c>
      <c r="C114" s="30" t="str">
        <f t="shared" si="68"/>
        <v>3239</v>
      </c>
      <c r="D114" s="30" t="str">
        <f t="shared" si="69"/>
        <v>3</v>
      </c>
      <c r="E114" s="30" t="str">
        <f t="shared" si="70"/>
        <v>32</v>
      </c>
      <c r="F114" s="24">
        <f t="shared" si="71"/>
        <v>16</v>
      </c>
      <c r="G114" s="25" t="s">
        <v>81</v>
      </c>
      <c r="H114" s="5" t="s">
        <v>82</v>
      </c>
      <c r="I114" s="72">
        <v>12000</v>
      </c>
      <c r="J114" s="29">
        <v>4389.6400000000003</v>
      </c>
      <c r="K114" s="72">
        <v>12000</v>
      </c>
      <c r="L114" s="72">
        <v>12000</v>
      </c>
      <c r="M114" s="72">
        <v>12000</v>
      </c>
      <c r="N114" s="76">
        <f>(K114-I114)*Sys!$B$5</f>
        <v>0</v>
      </c>
      <c r="O114" s="5" t="str">
        <f t="shared" si="72"/>
        <v>3</v>
      </c>
    </row>
    <row r="115" spans="1:15" ht="18" customHeight="1" outlineLevel="1" x14ac:dyDescent="0.25">
      <c r="A115" s="5" t="s">
        <v>128</v>
      </c>
      <c r="B115" s="5">
        <v>11</v>
      </c>
      <c r="C115" s="30" t="str">
        <f t="shared" si="68"/>
        <v>3241</v>
      </c>
      <c r="D115" s="30" t="str">
        <f t="shared" si="69"/>
        <v>3</v>
      </c>
      <c r="E115" s="30" t="str">
        <f t="shared" si="70"/>
        <v>32</v>
      </c>
      <c r="F115" s="24">
        <f t="shared" si="71"/>
        <v>17</v>
      </c>
      <c r="G115" s="25" t="s">
        <v>83</v>
      </c>
      <c r="H115" s="5" t="s">
        <v>84</v>
      </c>
      <c r="I115" s="72">
        <v>1327.2280841462605</v>
      </c>
      <c r="J115" s="29">
        <v>432.89</v>
      </c>
      <c r="K115" s="72">
        <v>1400</v>
      </c>
      <c r="L115" s="72">
        <v>1400</v>
      </c>
      <c r="M115" s="72">
        <v>1400</v>
      </c>
      <c r="N115" s="76">
        <f>(K115-I115)*Sys!$B$5</f>
        <v>72.771915853739529</v>
      </c>
      <c r="O115" s="5" t="str">
        <f t="shared" si="72"/>
        <v>3</v>
      </c>
    </row>
    <row r="116" spans="1:15" ht="18" customHeight="1" outlineLevel="1" x14ac:dyDescent="0.25">
      <c r="A116" s="5" t="s">
        <v>128</v>
      </c>
      <c r="B116" s="5">
        <v>11</v>
      </c>
      <c r="C116" s="30" t="str">
        <f t="shared" si="68"/>
        <v>3291</v>
      </c>
      <c r="D116" s="30" t="str">
        <f t="shared" si="69"/>
        <v>3</v>
      </c>
      <c r="E116" s="30" t="str">
        <f t="shared" si="70"/>
        <v>32</v>
      </c>
      <c r="F116" s="24">
        <f t="shared" si="71"/>
        <v>18</v>
      </c>
      <c r="G116" s="25" t="s">
        <v>134</v>
      </c>
      <c r="H116" s="5" t="s">
        <v>135</v>
      </c>
      <c r="I116" s="72">
        <v>6038.887782865485</v>
      </c>
      <c r="J116" s="29">
        <v>2116.5100000000002</v>
      </c>
      <c r="K116" s="72">
        <v>6100</v>
      </c>
      <c r="L116" s="72">
        <v>6100</v>
      </c>
      <c r="M116" s="72">
        <v>6100</v>
      </c>
      <c r="N116" s="76">
        <f>(K116-I116)*Sys!$B$5</f>
        <v>61.112217134515049</v>
      </c>
      <c r="O116" s="5" t="str">
        <f t="shared" si="72"/>
        <v>3</v>
      </c>
    </row>
    <row r="117" spans="1:15" ht="18" customHeight="1" outlineLevel="1" x14ac:dyDescent="0.25">
      <c r="A117" s="5" t="s">
        <v>128</v>
      </c>
      <c r="B117" s="5">
        <v>11</v>
      </c>
      <c r="C117" s="30" t="str">
        <f t="shared" si="68"/>
        <v>3292</v>
      </c>
      <c r="D117" s="30" t="str">
        <f t="shared" si="69"/>
        <v>3</v>
      </c>
      <c r="E117" s="30" t="str">
        <f t="shared" si="70"/>
        <v>32</v>
      </c>
      <c r="F117" s="24">
        <f t="shared" si="71"/>
        <v>19</v>
      </c>
      <c r="G117" s="25" t="s">
        <v>107</v>
      </c>
      <c r="H117" s="5" t="s">
        <v>108</v>
      </c>
      <c r="I117" s="72">
        <v>1624</v>
      </c>
      <c r="J117" s="29">
        <v>1037.79</v>
      </c>
      <c r="K117" s="72">
        <v>1700</v>
      </c>
      <c r="L117" s="72">
        <v>1700</v>
      </c>
      <c r="M117" s="72">
        <v>1700</v>
      </c>
      <c r="N117" s="76">
        <f>(K117-I117)*Sys!$B$5</f>
        <v>76</v>
      </c>
      <c r="O117" s="5" t="str">
        <f t="shared" si="72"/>
        <v>3</v>
      </c>
    </row>
    <row r="118" spans="1:15" ht="18" customHeight="1" outlineLevel="1" x14ac:dyDescent="0.25">
      <c r="A118" s="5" t="s">
        <v>128</v>
      </c>
      <c r="B118" s="5">
        <v>11</v>
      </c>
      <c r="C118" s="30" t="str">
        <f t="shared" si="68"/>
        <v>3293</v>
      </c>
      <c r="D118" s="30" t="str">
        <f t="shared" si="69"/>
        <v>3</v>
      </c>
      <c r="E118" s="30" t="str">
        <f t="shared" si="70"/>
        <v>32</v>
      </c>
      <c r="F118" s="24">
        <f t="shared" si="71"/>
        <v>20</v>
      </c>
      <c r="G118" s="25" t="s">
        <v>85</v>
      </c>
      <c r="H118" s="5" t="s">
        <v>86</v>
      </c>
      <c r="I118" s="72">
        <v>827</v>
      </c>
      <c r="J118" s="29">
        <v>372.79</v>
      </c>
      <c r="K118" s="72">
        <v>900</v>
      </c>
      <c r="L118" s="72">
        <v>900</v>
      </c>
      <c r="M118" s="72">
        <v>900</v>
      </c>
      <c r="N118" s="76">
        <f>(K118-I118)*Sys!$B$5</f>
        <v>73</v>
      </c>
      <c r="O118" s="5" t="str">
        <f t="shared" si="72"/>
        <v>3</v>
      </c>
    </row>
    <row r="119" spans="1:15" ht="18" customHeight="1" outlineLevel="1" x14ac:dyDescent="0.25">
      <c r="A119" s="5" t="s">
        <v>128</v>
      </c>
      <c r="B119" s="5">
        <v>11</v>
      </c>
      <c r="C119" s="30" t="str">
        <f t="shared" si="68"/>
        <v>3294</v>
      </c>
      <c r="D119" s="30" t="str">
        <f t="shared" si="69"/>
        <v>3</v>
      </c>
      <c r="E119" s="30" t="str">
        <f t="shared" si="70"/>
        <v>32</v>
      </c>
      <c r="F119" s="24">
        <f t="shared" si="71"/>
        <v>21</v>
      </c>
      <c r="G119" s="25" t="s">
        <v>136</v>
      </c>
      <c r="H119" s="5" t="s">
        <v>137</v>
      </c>
      <c r="I119" s="72">
        <v>265.44561682925212</v>
      </c>
      <c r="J119" s="29">
        <v>86.85</v>
      </c>
      <c r="K119" s="72">
        <v>300</v>
      </c>
      <c r="L119" s="72">
        <v>300</v>
      </c>
      <c r="M119" s="72">
        <v>300</v>
      </c>
      <c r="N119" s="76">
        <f>(K119-I119)*Sys!$B$5</f>
        <v>34.554383170747883</v>
      </c>
      <c r="O119" s="5" t="str">
        <f t="shared" si="72"/>
        <v>3</v>
      </c>
    </row>
    <row r="120" spans="1:15" ht="18" customHeight="1" outlineLevel="1" x14ac:dyDescent="0.25">
      <c r="A120" s="5" t="s">
        <v>128</v>
      </c>
      <c r="B120" s="5">
        <v>11</v>
      </c>
      <c r="C120" s="30" t="str">
        <f t="shared" si="68"/>
        <v>3295</v>
      </c>
      <c r="D120" s="30" t="str">
        <f t="shared" si="69"/>
        <v>3</v>
      </c>
      <c r="E120" s="30" t="str">
        <f t="shared" si="70"/>
        <v>32</v>
      </c>
      <c r="F120" s="24">
        <f t="shared" si="71"/>
        <v>22</v>
      </c>
      <c r="G120" s="25" t="s">
        <v>58</v>
      </c>
      <c r="H120" s="5" t="s">
        <v>59</v>
      </c>
      <c r="I120" s="72">
        <v>663.61404207313024</v>
      </c>
      <c r="J120" s="29">
        <v>29.41</v>
      </c>
      <c r="K120" s="72">
        <v>600</v>
      </c>
      <c r="L120" s="72">
        <v>600</v>
      </c>
      <c r="M120" s="72">
        <v>600</v>
      </c>
      <c r="N120" s="76">
        <f>(K120-I120)*Sys!$B$5</f>
        <v>-63.614042073130236</v>
      </c>
      <c r="O120" s="5" t="str">
        <f t="shared" si="72"/>
        <v>3</v>
      </c>
    </row>
    <row r="121" spans="1:15" ht="18" customHeight="1" outlineLevel="1" x14ac:dyDescent="0.25">
      <c r="A121" s="5" t="s">
        <v>128</v>
      </c>
      <c r="B121" s="5">
        <v>11</v>
      </c>
      <c r="C121" s="30" t="str">
        <f t="shared" si="68"/>
        <v>3299</v>
      </c>
      <c r="D121" s="30" t="str">
        <f t="shared" si="69"/>
        <v>3</v>
      </c>
      <c r="E121" s="30" t="str">
        <f t="shared" si="70"/>
        <v>32</v>
      </c>
      <c r="F121" s="24">
        <f t="shared" si="71"/>
        <v>23</v>
      </c>
      <c r="G121" s="25" t="s">
        <v>138</v>
      </c>
      <c r="H121" s="5" t="s">
        <v>109</v>
      </c>
      <c r="I121" s="72">
        <v>265.44561682925212</v>
      </c>
      <c r="J121" s="29">
        <v>200</v>
      </c>
      <c r="K121" s="72">
        <v>300</v>
      </c>
      <c r="L121" s="72">
        <v>300</v>
      </c>
      <c r="M121" s="72">
        <v>300</v>
      </c>
      <c r="N121" s="76">
        <f>(K121-I121)*Sys!$B$5</f>
        <v>34.554383170747883</v>
      </c>
      <c r="O121" s="5" t="str">
        <f t="shared" si="72"/>
        <v>3</v>
      </c>
    </row>
    <row r="122" spans="1:15" ht="18" customHeight="1" outlineLevel="1" x14ac:dyDescent="0.25">
      <c r="A122" s="5" t="s">
        <v>128</v>
      </c>
      <c r="B122" s="5">
        <v>11</v>
      </c>
      <c r="C122" s="30" t="str">
        <f t="shared" si="68"/>
        <v>3431</v>
      </c>
      <c r="D122" s="30" t="str">
        <f t="shared" si="69"/>
        <v>3</v>
      </c>
      <c r="E122" s="30" t="str">
        <f t="shared" si="70"/>
        <v>34</v>
      </c>
      <c r="F122" s="24">
        <f t="shared" si="71"/>
        <v>24</v>
      </c>
      <c r="G122" s="25" t="s">
        <v>139</v>
      </c>
      <c r="H122" s="5" t="s">
        <v>110</v>
      </c>
      <c r="I122" s="72">
        <v>1691</v>
      </c>
      <c r="J122" s="29">
        <v>443.4</v>
      </c>
      <c r="K122" s="72">
        <v>1700</v>
      </c>
      <c r="L122" s="72">
        <v>1700</v>
      </c>
      <c r="M122" s="72">
        <v>1700</v>
      </c>
      <c r="N122" s="76">
        <f>(K122-I122)*Sys!$B$5</f>
        <v>9</v>
      </c>
      <c r="O122" s="5" t="str">
        <f t="shared" si="72"/>
        <v>3</v>
      </c>
    </row>
    <row r="123" spans="1:15" ht="18" customHeight="1" outlineLevel="1" x14ac:dyDescent="0.25">
      <c r="A123" s="5" t="s">
        <v>128</v>
      </c>
      <c r="B123" s="5">
        <v>11</v>
      </c>
      <c r="C123" s="30" t="str">
        <f t="shared" si="68"/>
        <v>3432</v>
      </c>
      <c r="D123" s="30" t="str">
        <f t="shared" si="69"/>
        <v>3</v>
      </c>
      <c r="E123" s="30" t="str">
        <f t="shared" si="70"/>
        <v>34</v>
      </c>
      <c r="F123" s="24">
        <f t="shared" si="71"/>
        <v>25</v>
      </c>
      <c r="G123" s="25" t="s">
        <v>121</v>
      </c>
      <c r="H123" s="5" t="s">
        <v>111</v>
      </c>
      <c r="I123" s="72">
        <v>216</v>
      </c>
      <c r="J123" s="29">
        <v>64.569999999999993</v>
      </c>
      <c r="K123" s="72"/>
      <c r="L123" s="72"/>
      <c r="M123" s="72"/>
      <c r="N123" s="76">
        <f>(K123-I123)*Sys!$B$5</f>
        <v>-216</v>
      </c>
      <c r="O123" s="5" t="str">
        <f t="shared" si="72"/>
        <v>3</v>
      </c>
    </row>
    <row r="124" spans="1:15" ht="18" customHeight="1" outlineLevel="1" x14ac:dyDescent="0.25">
      <c r="A124" s="5" t="s">
        <v>128</v>
      </c>
      <c r="B124" s="5">
        <v>11</v>
      </c>
      <c r="C124" s="30" t="str">
        <f t="shared" si="68"/>
        <v>3433</v>
      </c>
      <c r="D124" s="30" t="str">
        <f t="shared" si="69"/>
        <v>3</v>
      </c>
      <c r="E124" s="30" t="str">
        <f t="shared" si="70"/>
        <v>34</v>
      </c>
      <c r="F124" s="24">
        <f t="shared" si="71"/>
        <v>26</v>
      </c>
      <c r="G124" s="25" t="s">
        <v>141</v>
      </c>
      <c r="H124" s="5" t="s">
        <v>142</v>
      </c>
      <c r="I124" s="72">
        <v>2.654456168292521</v>
      </c>
      <c r="J124" s="29"/>
      <c r="K124" s="72">
        <v>4</v>
      </c>
      <c r="L124" s="72">
        <v>4</v>
      </c>
      <c r="M124" s="72">
        <v>4</v>
      </c>
      <c r="N124" s="76">
        <f>(K124-I124)*Sys!$B$5</f>
        <v>1.345543831707479</v>
      </c>
      <c r="O124" s="5" t="str">
        <f t="shared" si="72"/>
        <v>3</v>
      </c>
    </row>
    <row r="125" spans="1:15" ht="18" customHeight="1" x14ac:dyDescent="0.25">
      <c r="A125" s="5" t="s">
        <v>128</v>
      </c>
      <c r="B125" s="5">
        <v>11</v>
      </c>
      <c r="F125" s="31"/>
      <c r="G125" s="32"/>
      <c r="H125" s="33" t="s">
        <v>87</v>
      </c>
      <c r="I125" s="73">
        <f t="shared" ref="I125:J125" si="73">SUM(I126:I133)</f>
        <v>14589.912336585041</v>
      </c>
      <c r="J125" s="36">
        <f t="shared" si="73"/>
        <v>631.57000000000005</v>
      </c>
      <c r="K125" s="73">
        <f t="shared" ref="K125:M125" si="74">SUM(K126:K133)</f>
        <v>12600</v>
      </c>
      <c r="L125" s="73">
        <f t="shared" si="74"/>
        <v>12600</v>
      </c>
      <c r="M125" s="73">
        <f t="shared" si="74"/>
        <v>12600</v>
      </c>
      <c r="N125" s="73">
        <f t="shared" ref="N125" si="75">SUM(N126:N133)</f>
        <v>-1989.9123365850417</v>
      </c>
      <c r="O125" s="5" t="str">
        <f t="shared" si="72"/>
        <v/>
      </c>
    </row>
    <row r="126" spans="1:15" ht="18" customHeight="1" outlineLevel="1" x14ac:dyDescent="0.25">
      <c r="A126" s="5" t="s">
        <v>128</v>
      </c>
      <c r="B126" s="5">
        <v>11</v>
      </c>
      <c r="C126" s="30" t="str">
        <f t="shared" ref="C126:C133" si="76">G126</f>
        <v>4124</v>
      </c>
      <c r="D126" s="30" t="str">
        <f t="shared" ref="D126:D133" si="77">LEFT(C126,1)</f>
        <v>4</v>
      </c>
      <c r="E126" s="30" t="str">
        <f t="shared" ref="E126:E133" si="78">LEFT(C126,2)</f>
        <v>41</v>
      </c>
      <c r="F126" s="24">
        <f t="shared" ref="F126:F133" si="79">F125+1</f>
        <v>1</v>
      </c>
      <c r="G126" s="25" t="s">
        <v>143</v>
      </c>
      <c r="H126" s="5" t="s">
        <v>144</v>
      </c>
      <c r="I126" s="72">
        <v>2244</v>
      </c>
      <c r="J126" s="29"/>
      <c r="K126" s="72"/>
      <c r="L126" s="72"/>
      <c r="M126" s="72"/>
      <c r="N126" s="76">
        <f>(K126-I126)*Sys!$B$5</f>
        <v>-2244</v>
      </c>
      <c r="O126" s="5" t="str">
        <f t="shared" si="72"/>
        <v>4</v>
      </c>
    </row>
    <row r="127" spans="1:15" ht="18" customHeight="1" outlineLevel="1" x14ac:dyDescent="0.25">
      <c r="A127" s="5" t="s">
        <v>128</v>
      </c>
      <c r="B127" s="5">
        <v>11</v>
      </c>
      <c r="C127" s="30" t="str">
        <f t="shared" si="76"/>
        <v>4221</v>
      </c>
      <c r="D127" s="30" t="str">
        <f t="shared" si="77"/>
        <v>4</v>
      </c>
      <c r="E127" s="30" t="str">
        <f t="shared" si="78"/>
        <v>42</v>
      </c>
      <c r="F127" s="24">
        <f t="shared" si="79"/>
        <v>2</v>
      </c>
      <c r="G127" s="25" t="s">
        <v>112</v>
      </c>
      <c r="H127" s="5" t="s">
        <v>113</v>
      </c>
      <c r="I127" s="72">
        <v>2400</v>
      </c>
      <c r="J127" s="29"/>
      <c r="K127" s="72">
        <v>2400</v>
      </c>
      <c r="L127" s="72">
        <v>2400</v>
      </c>
      <c r="M127" s="72">
        <v>2400</v>
      </c>
      <c r="N127" s="76">
        <f>(K127-I127)*Sys!$B$5</f>
        <v>0</v>
      </c>
      <c r="O127" s="5" t="str">
        <f t="shared" si="72"/>
        <v>4</v>
      </c>
    </row>
    <row r="128" spans="1:15" ht="18" customHeight="1" outlineLevel="1" x14ac:dyDescent="0.25">
      <c r="A128" s="5" t="s">
        <v>128</v>
      </c>
      <c r="B128" s="5">
        <v>11</v>
      </c>
      <c r="C128" s="30" t="str">
        <f t="shared" si="76"/>
        <v>4222</v>
      </c>
      <c r="D128" s="30" t="str">
        <f t="shared" si="77"/>
        <v>4</v>
      </c>
      <c r="E128" s="30" t="str">
        <f t="shared" si="78"/>
        <v>42</v>
      </c>
      <c r="F128" s="24">
        <f t="shared" si="79"/>
        <v>3</v>
      </c>
      <c r="G128" s="25" t="s">
        <v>114</v>
      </c>
      <c r="H128" s="5" t="s">
        <v>115</v>
      </c>
      <c r="I128" s="72">
        <v>364</v>
      </c>
      <c r="J128" s="29"/>
      <c r="K128" s="72">
        <v>400</v>
      </c>
      <c r="L128" s="72">
        <v>400</v>
      </c>
      <c r="M128" s="72">
        <v>400</v>
      </c>
      <c r="N128" s="76">
        <f>(K128-I128)*Sys!$B$5</f>
        <v>36</v>
      </c>
      <c r="O128" s="5" t="str">
        <f t="shared" si="72"/>
        <v>4</v>
      </c>
    </row>
    <row r="129" spans="1:15" ht="18" customHeight="1" outlineLevel="1" x14ac:dyDescent="0.25">
      <c r="A129" s="5" t="s">
        <v>128</v>
      </c>
      <c r="B129" s="5">
        <v>11</v>
      </c>
      <c r="C129" s="30" t="str">
        <f t="shared" si="76"/>
        <v>4223</v>
      </c>
      <c r="D129" s="30" t="str">
        <f t="shared" si="77"/>
        <v>4</v>
      </c>
      <c r="E129" s="30" t="str">
        <f t="shared" si="78"/>
        <v>42</v>
      </c>
      <c r="F129" s="24">
        <f t="shared" si="79"/>
        <v>4</v>
      </c>
      <c r="G129" s="25" t="s">
        <v>145</v>
      </c>
      <c r="H129" s="5" t="s">
        <v>146</v>
      </c>
      <c r="I129" s="72">
        <v>364</v>
      </c>
      <c r="J129" s="29"/>
      <c r="K129" s="72">
        <v>400</v>
      </c>
      <c r="L129" s="72">
        <v>400</v>
      </c>
      <c r="M129" s="72">
        <v>400</v>
      </c>
      <c r="N129" s="76">
        <f>(K129-I129)*Sys!$B$5</f>
        <v>36</v>
      </c>
      <c r="O129" s="5" t="str">
        <f t="shared" si="72"/>
        <v>4</v>
      </c>
    </row>
    <row r="130" spans="1:15" ht="18" customHeight="1" outlineLevel="1" x14ac:dyDescent="0.25">
      <c r="A130" s="5" t="s">
        <v>128</v>
      </c>
      <c r="B130" s="5">
        <v>11</v>
      </c>
      <c r="C130" s="30" t="str">
        <f t="shared" si="76"/>
        <v>4225</v>
      </c>
      <c r="D130" s="30" t="str">
        <f t="shared" si="77"/>
        <v>4</v>
      </c>
      <c r="E130" s="30" t="str">
        <f t="shared" si="78"/>
        <v>42</v>
      </c>
      <c r="F130" s="24">
        <f t="shared" si="79"/>
        <v>5</v>
      </c>
      <c r="G130" s="25" t="s">
        <v>88</v>
      </c>
      <c r="H130" s="5" t="s">
        <v>89</v>
      </c>
      <c r="I130" s="72">
        <v>2982</v>
      </c>
      <c r="J130" s="29"/>
      <c r="K130" s="72">
        <v>3000</v>
      </c>
      <c r="L130" s="72">
        <v>3000</v>
      </c>
      <c r="M130" s="72">
        <v>3000</v>
      </c>
      <c r="N130" s="76">
        <f>(K130-I130)*Sys!$B$5</f>
        <v>18</v>
      </c>
      <c r="O130" s="5" t="str">
        <f t="shared" si="72"/>
        <v>4</v>
      </c>
    </row>
    <row r="131" spans="1:15" ht="18" customHeight="1" outlineLevel="1" x14ac:dyDescent="0.25">
      <c r="A131" s="5" t="s">
        <v>128</v>
      </c>
      <c r="B131" s="5">
        <v>11</v>
      </c>
      <c r="C131" s="30" t="str">
        <f t="shared" si="76"/>
        <v>4227</v>
      </c>
      <c r="D131" s="30" t="str">
        <f t="shared" si="77"/>
        <v>4</v>
      </c>
      <c r="E131" s="30" t="str">
        <f t="shared" si="78"/>
        <v>42</v>
      </c>
      <c r="F131" s="24">
        <f t="shared" si="79"/>
        <v>6</v>
      </c>
      <c r="G131" s="25" t="s">
        <v>116</v>
      </c>
      <c r="H131" s="5" t="s">
        <v>117</v>
      </c>
      <c r="I131" s="72">
        <v>927</v>
      </c>
      <c r="J131" s="29"/>
      <c r="K131" s="72">
        <v>1000</v>
      </c>
      <c r="L131" s="72">
        <v>1000</v>
      </c>
      <c r="M131" s="72">
        <v>1000</v>
      </c>
      <c r="N131" s="76">
        <f>(K131-I131)*Sys!$B$5</f>
        <v>73</v>
      </c>
      <c r="O131" s="5" t="str">
        <f t="shared" si="72"/>
        <v>4</v>
      </c>
    </row>
    <row r="132" spans="1:15" ht="18" customHeight="1" outlineLevel="1" x14ac:dyDescent="0.25">
      <c r="A132" s="5" t="s">
        <v>128</v>
      </c>
      <c r="B132" s="5">
        <v>11</v>
      </c>
      <c r="C132" s="30" t="str">
        <f t="shared" si="76"/>
        <v>4241</v>
      </c>
      <c r="D132" s="30" t="str">
        <f t="shared" si="77"/>
        <v>4</v>
      </c>
      <c r="E132" s="30" t="str">
        <f t="shared" si="78"/>
        <v>42</v>
      </c>
      <c r="F132" s="24">
        <f t="shared" si="79"/>
        <v>7</v>
      </c>
      <c r="G132" s="25" t="s">
        <v>90</v>
      </c>
      <c r="H132" s="5" t="s">
        <v>91</v>
      </c>
      <c r="I132" s="72">
        <v>1327.2280841462605</v>
      </c>
      <c r="J132" s="29">
        <v>631.57000000000005</v>
      </c>
      <c r="K132" s="72">
        <v>1400</v>
      </c>
      <c r="L132" s="72">
        <v>1400</v>
      </c>
      <c r="M132" s="72">
        <v>1400</v>
      </c>
      <c r="N132" s="76">
        <f>(K132-I132)*Sys!$B$5</f>
        <v>72.771915853739529</v>
      </c>
      <c r="O132" s="5" t="str">
        <f t="shared" si="72"/>
        <v>4</v>
      </c>
    </row>
    <row r="133" spans="1:15" ht="18" customHeight="1" outlineLevel="1" x14ac:dyDescent="0.25">
      <c r="A133" s="5" t="s">
        <v>128</v>
      </c>
      <c r="B133" s="5">
        <v>11</v>
      </c>
      <c r="C133" s="30" t="str">
        <f t="shared" si="76"/>
        <v>4262</v>
      </c>
      <c r="D133" s="30" t="str">
        <f t="shared" si="77"/>
        <v>4</v>
      </c>
      <c r="E133" s="30" t="str">
        <f t="shared" si="78"/>
        <v>42</v>
      </c>
      <c r="F133" s="24">
        <f t="shared" si="79"/>
        <v>8</v>
      </c>
      <c r="G133" s="25" t="s">
        <v>126</v>
      </c>
      <c r="H133" s="5" t="s">
        <v>147</v>
      </c>
      <c r="I133" s="72">
        <v>3981.6842524387812</v>
      </c>
      <c r="J133" s="29"/>
      <c r="K133" s="72">
        <v>4000</v>
      </c>
      <c r="L133" s="72">
        <v>4000</v>
      </c>
      <c r="M133" s="72">
        <v>4000</v>
      </c>
      <c r="N133" s="76">
        <f>(K133-I133)*Sys!$B$5</f>
        <v>18.315747561218814</v>
      </c>
      <c r="O133" s="5" t="str">
        <f t="shared" si="72"/>
        <v>4</v>
      </c>
    </row>
    <row r="134" spans="1:15" ht="27" customHeight="1" x14ac:dyDescent="0.25">
      <c r="F134" s="39"/>
      <c r="G134" s="13"/>
      <c r="H134" s="14"/>
      <c r="I134" s="70"/>
      <c r="J134" s="17"/>
      <c r="K134" s="70"/>
      <c r="L134" s="70"/>
      <c r="M134" s="70"/>
      <c r="N134" s="70"/>
    </row>
    <row r="135" spans="1:15" ht="27" hidden="1" customHeight="1" x14ac:dyDescent="0.25">
      <c r="F135" s="39"/>
      <c r="G135" s="13" t="s">
        <v>148</v>
      </c>
      <c r="H135" s="14"/>
      <c r="I135" s="70"/>
      <c r="J135" s="17" t="e">
        <f>J6-J21</f>
        <v>#REF!</v>
      </c>
      <c r="K135" s="70"/>
      <c r="L135" s="70"/>
      <c r="M135" s="70"/>
      <c r="N135" s="70"/>
    </row>
    <row r="136" spans="1:15" ht="15" customHeight="1" x14ac:dyDescent="0.25">
      <c r="F136" s="18"/>
      <c r="G136" s="19"/>
      <c r="H136" s="20"/>
      <c r="I136" s="71"/>
      <c r="J136" s="23"/>
      <c r="K136" s="71"/>
      <c r="L136" s="71"/>
      <c r="M136" s="71"/>
      <c r="N136" s="71"/>
    </row>
    <row r="137" spans="1:15" ht="15" customHeight="1" x14ac:dyDescent="0.25">
      <c r="F137" s="78" t="s">
        <v>149</v>
      </c>
      <c r="G137" s="78"/>
      <c r="H137" s="78"/>
      <c r="I137" s="78"/>
      <c r="J137" s="78"/>
      <c r="K137" s="78"/>
      <c r="L137" s="78"/>
      <c r="M137" s="78"/>
      <c r="N137" s="71"/>
    </row>
    <row r="138" spans="1:15" ht="15" customHeight="1" x14ac:dyDescent="0.25">
      <c r="F138" s="18"/>
      <c r="G138" s="19"/>
      <c r="H138" s="20"/>
      <c r="I138" s="71"/>
      <c r="J138" s="23"/>
      <c r="K138" s="71"/>
      <c r="L138" s="71"/>
      <c r="M138" s="71"/>
      <c r="N138" s="71"/>
    </row>
    <row r="139" spans="1:15" ht="27" customHeight="1" x14ac:dyDescent="0.25">
      <c r="F139" s="39" t="s">
        <v>150</v>
      </c>
      <c r="G139" s="13" t="s">
        <v>164</v>
      </c>
      <c r="H139" s="14"/>
      <c r="I139" s="75">
        <f t="shared" ref="I139:N139" si="80">I6-I15</f>
        <v>1535837.1339173138</v>
      </c>
      <c r="J139" s="74">
        <f t="shared" si="80"/>
        <v>661961.61</v>
      </c>
      <c r="K139" s="75">
        <f t="shared" si="80"/>
        <v>1608445</v>
      </c>
      <c r="L139" s="75">
        <f t="shared" si="80"/>
        <v>1513726</v>
      </c>
      <c r="M139" s="75">
        <f t="shared" si="80"/>
        <v>1471398</v>
      </c>
      <c r="N139" s="75">
        <f t="shared" si="80"/>
        <v>72607.866082686334</v>
      </c>
    </row>
    <row r="140" spans="1:15" ht="27" customHeight="1" x14ac:dyDescent="0.25">
      <c r="F140" s="39" t="s">
        <v>155</v>
      </c>
      <c r="G140" s="13" t="s">
        <v>165</v>
      </c>
      <c r="H140" s="14"/>
      <c r="I140" s="75">
        <f t="shared" ref="I140:N140" si="81">I21</f>
        <v>1551327.4486694539</v>
      </c>
      <c r="J140" s="74" t="e">
        <f t="shared" si="81"/>
        <v>#REF!</v>
      </c>
      <c r="K140" s="75">
        <f t="shared" si="81"/>
        <v>1769874</v>
      </c>
      <c r="L140" s="75">
        <f t="shared" si="81"/>
        <v>1635774</v>
      </c>
      <c r="M140" s="75">
        <f t="shared" si="81"/>
        <v>1586774</v>
      </c>
      <c r="N140" s="75" t="e">
        <f t="shared" si="81"/>
        <v>#REF!</v>
      </c>
    </row>
    <row r="141" spans="1:15" ht="27" customHeight="1" x14ac:dyDescent="0.25">
      <c r="F141" s="39" t="s">
        <v>159</v>
      </c>
      <c r="G141" s="13" t="s">
        <v>166</v>
      </c>
      <c r="H141" s="14"/>
      <c r="I141" s="75"/>
      <c r="J141" s="74"/>
      <c r="K141" s="75"/>
      <c r="L141" s="75"/>
      <c r="M141" s="75"/>
      <c r="N141" s="75"/>
    </row>
    <row r="142" spans="1:15" ht="27" customHeight="1" x14ac:dyDescent="0.25">
      <c r="F142" s="39" t="s">
        <v>167</v>
      </c>
      <c r="G142" s="13" t="s">
        <v>168</v>
      </c>
      <c r="H142" s="14"/>
      <c r="I142" s="75">
        <f t="shared" ref="I142:J142" si="82">I139+I141</f>
        <v>1535837.1339173138</v>
      </c>
      <c r="J142" s="74">
        <f t="shared" si="82"/>
        <v>661961.61</v>
      </c>
      <c r="K142" s="75">
        <f t="shared" ref="K142:M142" si="83">K139+K141</f>
        <v>1608445</v>
      </c>
      <c r="L142" s="75">
        <f t="shared" si="83"/>
        <v>1513726</v>
      </c>
      <c r="M142" s="75">
        <f t="shared" si="83"/>
        <v>1471398</v>
      </c>
      <c r="N142" s="75">
        <f t="shared" ref="N142" si="84">N139+N141</f>
        <v>72607.866082686334</v>
      </c>
    </row>
    <row r="143" spans="1:15" ht="27" customHeight="1" x14ac:dyDescent="0.25">
      <c r="F143" s="39" t="s">
        <v>169</v>
      </c>
      <c r="G143" s="13" t="s">
        <v>170</v>
      </c>
      <c r="H143" s="14"/>
      <c r="I143" s="75"/>
      <c r="J143" s="74"/>
      <c r="K143" s="75"/>
      <c r="L143" s="75"/>
      <c r="M143" s="75"/>
      <c r="N143" s="75"/>
    </row>
    <row r="144" spans="1:15" ht="27" customHeight="1" x14ac:dyDescent="0.25">
      <c r="F144" s="39" t="s">
        <v>171</v>
      </c>
      <c r="G144" s="13" t="s">
        <v>172</v>
      </c>
      <c r="H144" s="14"/>
      <c r="I144" s="75">
        <f t="shared" ref="I144:J144" si="85">I140+I143</f>
        <v>1551327.4486694539</v>
      </c>
      <c r="J144" s="74" t="e">
        <f t="shared" si="85"/>
        <v>#REF!</v>
      </c>
      <c r="K144" s="75">
        <f t="shared" ref="K144:M144" si="86">K140+K143</f>
        <v>1769874</v>
      </c>
      <c r="L144" s="75">
        <f t="shared" si="86"/>
        <v>1635774</v>
      </c>
      <c r="M144" s="75">
        <f t="shared" si="86"/>
        <v>1586774</v>
      </c>
      <c r="N144" s="75" t="e">
        <f t="shared" ref="N144" si="87">N140+N143</f>
        <v>#REF!</v>
      </c>
    </row>
    <row r="145" spans="6:14" ht="27" customHeight="1" x14ac:dyDescent="0.25">
      <c r="F145" s="39" t="s">
        <v>173</v>
      </c>
      <c r="G145" s="13" t="s">
        <v>174</v>
      </c>
      <c r="H145" s="14"/>
      <c r="I145" s="75">
        <f t="shared" ref="I145:J145" si="88">I142-I144</f>
        <v>-15490.314752140082</v>
      </c>
      <c r="J145" s="74" t="e">
        <f t="shared" si="88"/>
        <v>#REF!</v>
      </c>
      <c r="K145" s="75">
        <f t="shared" ref="K145:M145" si="89">K142-K144</f>
        <v>-161429</v>
      </c>
      <c r="L145" s="75">
        <f t="shared" si="89"/>
        <v>-122048</v>
      </c>
      <c r="M145" s="75">
        <f t="shared" si="89"/>
        <v>-115376</v>
      </c>
      <c r="N145" s="75" t="e">
        <f t="shared" ref="N145" si="90">N142-N144</f>
        <v>#REF!</v>
      </c>
    </row>
    <row r="146" spans="6:14" ht="27" customHeight="1" x14ac:dyDescent="0.25">
      <c r="F146" s="39" t="s">
        <v>175</v>
      </c>
      <c r="G146" s="13" t="s">
        <v>186</v>
      </c>
      <c r="H146" s="14"/>
      <c r="I146" s="75">
        <f>I145*-1</f>
        <v>15490.314752140082</v>
      </c>
      <c r="J146" s="74">
        <v>632062.25</v>
      </c>
      <c r="K146" s="75">
        <f t="shared" ref="K146:M146" si="91">K145*-1</f>
        <v>161429</v>
      </c>
      <c r="L146" s="75">
        <f t="shared" si="91"/>
        <v>122048</v>
      </c>
      <c r="M146" s="75">
        <f t="shared" si="91"/>
        <v>115376</v>
      </c>
      <c r="N146" s="75">
        <f>N15</f>
        <v>0</v>
      </c>
    </row>
    <row r="147" spans="6:14" ht="27" customHeight="1" x14ac:dyDescent="0.25">
      <c r="F147" s="39" t="s">
        <v>176</v>
      </c>
      <c r="G147" s="13" t="s">
        <v>187</v>
      </c>
      <c r="H147" s="14"/>
      <c r="I147" s="75">
        <f t="shared" ref="I147:J147" si="92">I145+I146</f>
        <v>0</v>
      </c>
      <c r="J147" s="74" t="e">
        <f t="shared" si="92"/>
        <v>#REF!</v>
      </c>
      <c r="K147" s="75">
        <f t="shared" ref="K147:M147" si="93">K145+K146</f>
        <v>0</v>
      </c>
      <c r="L147" s="75">
        <f t="shared" si="93"/>
        <v>0</v>
      </c>
      <c r="M147" s="75">
        <f t="shared" si="93"/>
        <v>0</v>
      </c>
      <c r="N147" s="75" t="e">
        <f t="shared" ref="N147" si="94">N145+N146</f>
        <v>#REF!</v>
      </c>
    </row>
  </sheetData>
  <autoFilter ref="F5:P147"/>
  <mergeCells count="7">
    <mergeCell ref="F137:M137"/>
    <mergeCell ref="F2:N2"/>
    <mergeCell ref="F96:G96"/>
    <mergeCell ref="F22:G22"/>
    <mergeCell ref="F30:G30"/>
    <mergeCell ref="F37:G37"/>
    <mergeCell ref="F46:G46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&amp;L&amp;9&amp;K04-049&amp;D&amp;C&amp;"-,Podebljano"&amp;9&amp;K04-048&amp;P / &amp;N</oddFooter>
  </headerFooter>
  <rowBreaks count="1" manualBreakCount="1">
    <brk id="101" max="12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"/>
  <sheetViews>
    <sheetView workbookViewId="0">
      <selection activeCell="B5" sqref="B5"/>
    </sheetView>
  </sheetViews>
  <sheetFormatPr defaultRowHeight="15" x14ac:dyDescent="0.25"/>
  <sheetData>
    <row r="5" spans="2:2" x14ac:dyDescent="0.25">
      <c r="B5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5</vt:i4>
      </vt:variant>
    </vt:vector>
  </HeadingPairs>
  <TitlesOfParts>
    <vt:vector size="10" baseType="lpstr">
      <vt:lpstr>Sažetak</vt:lpstr>
      <vt:lpstr>Prihodi i rashodi</vt:lpstr>
      <vt:lpstr>Izvor</vt:lpstr>
      <vt:lpstr>Prihodi i rashodi_Izvorno</vt:lpstr>
      <vt:lpstr>Sys</vt:lpstr>
      <vt:lpstr>Izvor!Ispis_naslova</vt:lpstr>
      <vt:lpstr>'Prihodi i rashodi'!Ispis_naslova</vt:lpstr>
      <vt:lpstr>'Prihodi i rashodi_Izvorno'!Ispis_naslova</vt:lpstr>
      <vt:lpstr>Sažetak!Ispis_naslova</vt:lpstr>
      <vt:lpstr>Sažetak!Podrucje_ispisa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2023-10-02T21:20:46Z</cp:lastPrinted>
  <dcterms:created xsi:type="dcterms:W3CDTF">2023-07-21T21:25:10Z</dcterms:created>
  <dcterms:modified xsi:type="dcterms:W3CDTF">2024-02-25T13:38:34Z</dcterms:modified>
</cp:coreProperties>
</file>